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32"/>
  <workbookPr defaultThemeVersion="202300"/>
  <mc:AlternateContent xmlns:mc="http://schemas.openxmlformats.org/markup-compatibility/2006">
    <mc:Choice Requires="x15">
      <x15ac:absPath xmlns:x15ac="http://schemas.microsoft.com/office/spreadsheetml/2010/11/ac" url="D:\2. 업무\2026\1. 법제도\2. 포용적연구문화 (일-생활균형 연구문화) 구축 컨설팅\2.공고\2.참여기관\"/>
    </mc:Choice>
  </mc:AlternateContent>
  <xr:revisionPtr revIDLastSave="0" documentId="13_ncr:1_{220C76FB-19A5-4F68-AAFC-1F0112FED5B3}" xr6:coauthVersionLast="47" xr6:coauthVersionMax="47" xr10:uidLastSave="{00000000-0000-0000-0000-000000000000}"/>
  <bookViews>
    <workbookView xWindow="28680" yWindow="-120" windowWidth="29040" windowHeight="15720" activeTab="1" xr2:uid="{D5574324-4353-4C3D-859C-D842EEFB949E}"/>
  </bookViews>
  <sheets>
    <sheet name="0.사전진단 방법 안내" sheetId="1" r:id="rId1"/>
    <sheet name="1.진단지" sheetId="3" r:id="rId2"/>
    <sheet name="2.계산시트" sheetId="2" r:id="rId3"/>
    <sheet name="3.진단결과_대시보드" sheetId="4" r:id="rId4"/>
  </sheets>
  <definedNames>
    <definedName name="_xlnm._FilterDatabase" localSheetId="1" hidden="1">'1.진단지'!$A$1:$H$64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28" i="2" l="1"/>
  <c r="G27" i="2"/>
  <c r="G26" i="2"/>
  <c r="F50" i="2"/>
  <c r="G22" i="2"/>
  <c r="G21" i="2"/>
  <c r="G23" i="2"/>
  <c r="G3" i="2"/>
  <c r="G6" i="2"/>
  <c r="H58" i="3"/>
  <c r="J24" i="2" s="1"/>
  <c r="H28" i="3"/>
  <c r="I12" i="2" s="1"/>
  <c r="H27" i="3"/>
  <c r="I11" i="2" s="1"/>
  <c r="G4" i="2"/>
  <c r="G25" i="2"/>
  <c r="B18" i="4"/>
  <c r="C18" i="4" s="1"/>
  <c r="G30" i="2"/>
  <c r="G29" i="2"/>
  <c r="H24" i="2"/>
  <c r="I24" i="2"/>
  <c r="G24" i="2"/>
  <c r="H12" i="2"/>
  <c r="G12" i="2"/>
  <c r="H11" i="2"/>
  <c r="G11" i="2"/>
  <c r="G20" i="2"/>
  <c r="G19" i="2"/>
  <c r="G18" i="2"/>
  <c r="G16" i="2"/>
  <c r="G17" i="2"/>
  <c r="G15" i="2"/>
  <c r="G14" i="2"/>
  <c r="G13" i="2"/>
  <c r="G10" i="2"/>
  <c r="G9" i="2"/>
  <c r="B14" i="4" s="1"/>
  <c r="G8" i="2"/>
  <c r="G7" i="2"/>
  <c r="G5" i="2"/>
  <c r="G2" i="2"/>
  <c r="B15" i="4" l="1"/>
  <c r="C15" i="4" s="1"/>
  <c r="B17" i="4"/>
  <c r="C17" i="4" s="1"/>
  <c r="B19" i="4"/>
  <c r="C19" i="4" s="1"/>
  <c r="B16" i="4"/>
  <c r="C16" i="4" s="1"/>
  <c r="B13" i="4"/>
  <c r="C13" i="4" s="1"/>
  <c r="B20" i="4"/>
  <c r="C20" i="4" s="1"/>
  <c r="B5" i="4"/>
  <c r="C5" i="4" s="1"/>
  <c r="B8" i="4"/>
  <c r="C8" i="4" s="1"/>
  <c r="B7" i="4"/>
  <c r="C7" i="4" s="1"/>
  <c r="B6" i="4"/>
  <c r="C6" i="4" s="1"/>
  <c r="B4" i="4"/>
  <c r="C4" i="4" s="1"/>
  <c r="B3" i="4"/>
  <c r="C3" i="4" s="1"/>
  <c r="B9" i="4" l="1"/>
  <c r="C9" i="4" s="1"/>
</calcChain>
</file>

<file path=xl/sharedStrings.xml><?xml version="1.0" encoding="utf-8"?>
<sst xmlns="http://schemas.openxmlformats.org/spreadsheetml/2006/main" count="489" uniqueCount="227">
  <si>
    <t>진단영역</t>
  </si>
  <si>
    <t>하위 영역</t>
  </si>
  <si>
    <t>설문 문항</t>
  </si>
  <si>
    <t>답변 입력 (E열)</t>
  </si>
  <si>
    <t>노무</t>
  </si>
  <si>
    <t>일·생활균형 제도 점검 및 개선</t>
  </si>
  <si>
    <t>예, 아니오</t>
  </si>
  <si>
    <t>유연근무제 현황</t>
  </si>
  <si>
    <t>우리 기관에서 현재 운영 중인 유연근무제를 모두 선택해 주십시오(중복 선택)</t>
  </si>
  <si>
    <t>해당하는 항목 모두 체크 (예/아니오)</t>
  </si>
  <si>
    <t>↓ 아래 항목 체크</t>
  </si>
  <si>
    <t xml:space="preserve">    ↳ 시차출퇴근제</t>
  </si>
  <si>
    <t>예 / 아니오</t>
  </si>
  <si>
    <t xml:space="preserve">    ↳ 선택적 근로시간제(선택근무제)</t>
  </si>
  <si>
    <t xml:space="preserve">    ↳ 탄력적 근로시간제</t>
  </si>
  <si>
    <t xml:space="preserve">    ↳ 재택근무제</t>
  </si>
  <si>
    <t xml:space="preserve">    ↳ 집약근무제</t>
  </si>
  <si>
    <t xml:space="preserve">    ↳ 시간선택제(단축근무)</t>
  </si>
  <si>
    <t xml:space="preserve">    ↳ 재량근로시간제</t>
  </si>
  <si>
    <t xml:space="preserve">    ↳ 사업장 밖 간주근로시간제</t>
  </si>
  <si>
    <t xml:space="preserve">    ↳ 기타</t>
  </si>
  <si>
    <t xml:space="preserve">    ↳ 운영 중인 제도 없음</t>
  </si>
  <si>
    <t>위에서 선택한 제도들이 실제 조직 내에서 얼마나 활발히 사용되고 있습니까?</t>
  </si>
  <si>
    <t>유연근무제 도입이나 활성화가 어려운 가장 큰 이유는 무엇입니까?</t>
  </si>
  <si>
    <t>장시간 근로개선 제도 현황</t>
  </si>
  <si>
    <t>우리 기관에서 장시간 근로 개선을 위해 운영 중인 제도를 모두 선택해 주십시오(중복 선택)</t>
  </si>
  <si>
    <t xml:space="preserve">    ↳ 보상 휴가제</t>
  </si>
  <si>
    <t xml:space="preserve">    ↳ 1시간 단위 연차</t>
  </si>
  <si>
    <t xml:space="preserve">    ↳ PC-Off 운영(업무시간 외 PC 사용 차단)</t>
  </si>
  <si>
    <t xml:space="preserve">    ↳ 휴가 사용 장려(휴가/외출 등 자유로운 문화)</t>
  </si>
  <si>
    <t xml:space="preserve">    ↳ 연장근로 승인제</t>
  </si>
  <si>
    <t xml:space="preserve">    ↳ 집중 근무제</t>
  </si>
  <si>
    <t>장시간 근로개선 제도 도입이나 활성화가 어려운 가장 큰 이유는 무엇입니까?</t>
  </si>
  <si>
    <t>다양성 추진</t>
  </si>
  <si>
    <t>귀 기관의 여성 임원 비율은 전체 임원 대비 어느 수준입니까?
* 전체 임원 수와 여성 임원 수를 각각 입력하면 비율이 자동 계산됩니다.</t>
  </si>
  <si>
    <t>귀 기관의 여성 관리자(팀장급 이상) 비율은 전체 관리자 대비 어느 수준입니까?
* 전체 관리자 수와 여성 관리자 수를 각각 입력하면 비율이 자동 계산됩니다.</t>
  </si>
  <si>
    <t>기관 내 주요 위원회 구성 시, 특정 성별이 일정 비율(60% 또는 70%)을 초과하지 않도록 하는 규정이 있습니까?</t>
  </si>
  <si>
    <t xml:space="preserve">    ↳ 인사위원회</t>
  </si>
  <si>
    <t xml:space="preserve">    ↳ 노사협의회</t>
  </si>
  <si>
    <t xml:space="preserve">    ↳ 고충처리위원회</t>
  </si>
  <si>
    <t xml:space="preserve">    ↳ 징계위원회</t>
  </si>
  <si>
    <t>인재육성</t>
  </si>
  <si>
    <t>우리 기관에서 운영하고 있는 교육/훈련 프로그램을 모두 선택해 주십시오(중복 선택)</t>
  </si>
  <si>
    <t xml:space="preserve">    ↳ 리더십 교육(보직자, 여성, 직원급)</t>
  </si>
  <si>
    <t xml:space="preserve">    ↳ 평정자 대상 근무성적평정 교육</t>
  </si>
  <si>
    <t xml:space="preserve">    ↳ 승진 대상자 교육</t>
  </si>
  <si>
    <t xml:space="preserve">    ↳ 여성인재 특화 교육(여성 관리자 리더십 교육 등)</t>
  </si>
  <si>
    <t xml:space="preserve">    ↳ 경력개발(CDP) 교육 - 과학기술분야</t>
  </si>
  <si>
    <t xml:space="preserve">    ↳ 여성 네트워크 운영</t>
  </si>
  <si>
    <t>인사제도</t>
  </si>
  <si>
    <t>귀 기관의 최근 3년 내 육아휴직 복귀자와 휴직 미사용자(동일 직급/연차) 간의 승진 속도는 어떠한 수준입니까?</t>
    <phoneticPr fontId="4" type="noConversion"/>
  </si>
  <si>
    <t>육아휴직 기간을 승진 소요 최저연수에 전 기간 산입하고 있으며, 복직 후 첫 평가 시 관행적인 낮은 등급 부여를 금지하는 지침이 있습니까?</t>
  </si>
  <si>
    <t>귀 기관의 육아휴직 복귀자 대상 '복귀 후 첫 성과평가' 산정 방식은 다음 중 어디에 해당합니까?</t>
    <phoneticPr fontId="4" type="noConversion"/>
  </si>
  <si>
    <t>임신출산육아기 지원</t>
  </si>
  <si>
    <t>복직 지원</t>
  </si>
  <si>
    <t>육아휴직 복귀자를 위해 운영 중인 복직 적응 프로그램이 있습니까?</t>
  </si>
  <si>
    <t xml:space="preserve">    ↳ 복직 전 사전 면담(희망 보직 상담 등)</t>
  </si>
  <si>
    <t xml:space="preserve">    ↳ 직무 교육(업무 업데이트)</t>
  </si>
  <si>
    <t xml:space="preserve">    ↳ 복직자 간담회</t>
  </si>
  <si>
    <t xml:space="preserve">    ↳ 복직자 케어 멘토링</t>
  </si>
  <si>
    <t xml:space="preserve">    ↳ 해당 사항 없음</t>
  </si>
  <si>
    <t>육아휴직 등 제도 활용</t>
  </si>
  <si>
    <t>최근 3년 내 육아휴직 대상자 중 '실제 사용자'는 어느 정도입니까?
* 연도별 여성/남성 인원을 입력하면 사용 비율이 자동 계산됩니다.</t>
  </si>
  <si>
    <t>연도별 입력 (아래 행 참조)</t>
  </si>
  <si>
    <t>여성 (명)</t>
  </si>
  <si>
    <t>남성 (명)</t>
  </si>
  <si>
    <t>사용률 (여성/남성 비율)</t>
  </si>
  <si>
    <t xml:space="preserve">    ↳ 2025년</t>
  </si>
  <si>
    <t>육아휴직 외에 가족돌봄휴가/휴직, 육아기 근로시간 단축 등 유연한 모성보호 제도를 병행하여 사용할 수 있습니까?</t>
    <phoneticPr fontId="4" type="noConversion"/>
  </si>
  <si>
    <t>예, 아니오</t>
    <phoneticPr fontId="4" type="noConversion"/>
  </si>
  <si>
    <t>남성 육아 참여</t>
  </si>
  <si>
    <t>조직문화</t>
  </si>
  <si>
    <t>조직 내 일·생활 균형 방해 요소나 제도 개선 건의를 자유롭고 안전하게(익명성 보장 등) 제기할 수 있는 공식 채널이 있습니까?</t>
  </si>
  <si>
    <t>활성화된 전담 채널 있음, 노사협의회 등에서 간헐적 논의, 소통 창구는 있으나 이용률 저조, 없음</t>
  </si>
  <si>
    <t>예, 아니오</t>
    <phoneticPr fontId="2" type="noConversion"/>
  </si>
  <si>
    <t>선택</t>
    <phoneticPr fontId="2" type="noConversion"/>
  </si>
  <si>
    <t>Y/N</t>
    <phoneticPr fontId="2" type="noConversion"/>
  </si>
  <si>
    <t>작성</t>
    <phoneticPr fontId="2" type="noConversion"/>
  </si>
  <si>
    <t>특정 성별이 60%(또는 70%)를 초과하지 않도록 하는 규정이 실제 적용되는 주요 위원회에는 어떤 것이 있습니까?</t>
    <phoneticPr fontId="2" type="noConversion"/>
  </si>
  <si>
    <t xml:space="preserve">      연구심의위원회</t>
    <phoneticPr fontId="2" type="noConversion"/>
  </si>
  <si>
    <t>휴직자 발생 시 업무 공백을 메우기 위한 대체인력 채용 및 업무 재배치 가이드라인이 작동되고 있습니까?</t>
    <phoneticPr fontId="2" type="noConversion"/>
  </si>
  <si>
    <t>도입 완료, 도입 검토 중 , 도입 의사 없음</t>
    <phoneticPr fontId="2" type="noConversion"/>
  </si>
  <si>
    <t>1명, 2명, 3명, 4명, 5명 이상</t>
    <phoneticPr fontId="2" type="noConversion"/>
  </si>
  <si>
    <t>(Yes 응답시) 현재 재직 중인 해외인재(외국인) 전문 인력은 총 몇 명입니까?</t>
    <phoneticPr fontId="2" type="noConversion"/>
  </si>
  <si>
    <t>해외인재(외국인) 전문인력을 고용하고 있거나 향후 채용계획이 있습니까?</t>
    <phoneticPr fontId="2" type="noConversion"/>
  </si>
  <si>
    <t>T1</t>
  </si>
  <si>
    <t>T2</t>
  </si>
  <si>
    <t>T4</t>
  </si>
  <si>
    <t>T3</t>
  </si>
  <si>
    <t>T5</t>
  </si>
  <si>
    <t>T7</t>
  </si>
  <si>
    <t>T6</t>
  </si>
  <si>
    <t>T8</t>
  </si>
  <si>
    <t>■ 영역별 성숙도 점수</t>
  </si>
  <si>
    <t>진단 영역</t>
  </si>
  <si>
    <t>점수 /100</t>
  </si>
  <si>
    <t>성숙도 등급</t>
  </si>
  <si>
    <t>연계 컨설팅 주제</t>
  </si>
  <si>
    <t>T1, T2</t>
  </si>
  <si>
    <t>T3, T4</t>
  </si>
  <si>
    <t>T6, T7</t>
  </si>
  <si>
    <t>종합 평균</t>
  </si>
  <si>
    <t>■ 컨설팅 주제별 우선순위 분석</t>
  </si>
  <si>
    <t>No.</t>
  </si>
  <si>
    <t>세부 점수</t>
  </si>
  <si>
    <t>우선순위</t>
  </si>
  <si>
    <t>유연근무제·장시간근로 제도 도입 수, 실제 활용도, 법령 개정 반영 여부</t>
  </si>
  <si>
    <t>비자 관리 프로세스, 외국어 근로계약서, 4대보험·복무 규정 준수 여부</t>
  </si>
  <si>
    <t>위원회 성별 규정 보유·적용 범위, 면접위원 성별 다양성, 차별방지 교육</t>
  </si>
  <si>
    <t>여성 임원·관리자 비율, 교육 전담부서, 리더십·CDP 프로그램 다양성</t>
  </si>
  <si>
    <t>육아휴직 복귀자 승진율, 휴직 기간 산입, 평가 체계 공정성 지침</t>
  </si>
  <si>
    <t>남성 자동 육아휴직 또는 배우자 출산휴가 의무화 시행 여부</t>
  </si>
  <si>
    <t>복직 적응 프로그램 구성, 육아휴직 실사용률, 모성보호 제도 활용 분위기</t>
  </si>
  <si>
    <t>리더 솔선수범, 관리자 인식, 교육 실시, 건의 채널, 그라운드룰 명문화</t>
  </si>
  <si>
    <t>다양성 추진</t>
    <phoneticPr fontId="2" type="noConversion"/>
  </si>
  <si>
    <t>유연근무제 활용도</t>
    <phoneticPr fontId="2" type="noConversion"/>
  </si>
  <si>
    <t>유연근무제 활용 애로사항</t>
    <phoneticPr fontId="2" type="noConversion"/>
  </si>
  <si>
    <t>장시간 근로개선 제도 활용도</t>
    <phoneticPr fontId="2" type="noConversion"/>
  </si>
  <si>
    <t>장시간 근로개선 제도 애로사항</t>
    <phoneticPr fontId="2" type="noConversion"/>
  </si>
  <si>
    <t>채용면접 위원 구성 시 외부 위원 및 성별 다양성을 어떻게 확보하고 있습니까?</t>
    <phoneticPr fontId="2" type="noConversion"/>
  </si>
  <si>
    <t>주요 위원회(채용, 인사, 주요 연구심의위원회 등) 중 특정 성별 위원이 단 한 명도 없는 위원회가 있습니까?</t>
    <phoneticPr fontId="2" type="noConversion"/>
  </si>
  <si>
    <t>채용면접 위원의 다양성</t>
    <phoneticPr fontId="2" type="noConversion"/>
  </si>
  <si>
    <t>인재육성</t>
    <phoneticPr fontId="2" type="noConversion"/>
  </si>
  <si>
    <t>위원회 성별규정 보유</t>
    <phoneticPr fontId="2" type="noConversion"/>
  </si>
  <si>
    <t>규정적용 위원회 범위</t>
    <phoneticPr fontId="2" type="noConversion"/>
  </si>
  <si>
    <t>특정성별 위원 공백 위원회</t>
    <phoneticPr fontId="2" type="noConversion"/>
  </si>
  <si>
    <t>여성 관리자 비율</t>
    <phoneticPr fontId="2" type="noConversion"/>
  </si>
  <si>
    <t>여성 임원 비율</t>
    <phoneticPr fontId="2" type="noConversion"/>
  </si>
  <si>
    <t>해외인재(외국인) 규모</t>
    <phoneticPr fontId="2" type="noConversion"/>
  </si>
  <si>
    <t>해외인재 채용계획</t>
    <phoneticPr fontId="2" type="noConversion"/>
  </si>
  <si>
    <t>주요 핵심부서 관리자의 성별 대표성</t>
    <phoneticPr fontId="2" type="noConversion"/>
  </si>
  <si>
    <t>연구책임자/프로젝트 리더의 성별 대표성</t>
    <phoneticPr fontId="2" type="noConversion"/>
  </si>
  <si>
    <t>교육/훈련 프로그램 다양성</t>
    <phoneticPr fontId="2" type="noConversion"/>
  </si>
  <si>
    <t>육아휴직 복귀자 승진율</t>
    <phoneticPr fontId="2" type="noConversion"/>
  </si>
  <si>
    <t>육아휴직 산입 및 평가지침</t>
    <phoneticPr fontId="2" type="noConversion"/>
  </si>
  <si>
    <t>육아휴직 복귀 후 성과평가 산정방식</t>
    <phoneticPr fontId="2" type="noConversion"/>
  </si>
  <si>
    <t>모성보호 제도 활용</t>
    <phoneticPr fontId="2" type="noConversion"/>
  </si>
  <si>
    <t>대체인력 채용</t>
    <phoneticPr fontId="2" type="noConversion"/>
  </si>
  <si>
    <t>포용적 연구문화 교육시행</t>
    <phoneticPr fontId="2" type="noConversion"/>
  </si>
  <si>
    <t>익명 건의채널</t>
    <phoneticPr fontId="2" type="noConversion"/>
  </si>
  <si>
    <t>일하는 방식 그라운드룰</t>
    <phoneticPr fontId="2" type="noConversion"/>
  </si>
  <si>
    <t>응답방식</t>
    <phoneticPr fontId="2" type="noConversion"/>
  </si>
  <si>
    <t>컨설팅 주제코드</t>
    <phoneticPr fontId="2" type="noConversion"/>
  </si>
  <si>
    <t>T1</t>
    <phoneticPr fontId="2" type="noConversion"/>
  </si>
  <si>
    <t>T2</t>
    <phoneticPr fontId="2" type="noConversion"/>
  </si>
  <si>
    <t>T3</t>
    <phoneticPr fontId="2" type="noConversion"/>
  </si>
  <si>
    <t>T4</t>
    <phoneticPr fontId="2" type="noConversion"/>
  </si>
  <si>
    <t>T5</t>
    <phoneticPr fontId="2" type="noConversion"/>
  </si>
  <si>
    <t>T7</t>
    <phoneticPr fontId="2" type="noConversion"/>
  </si>
  <si>
    <t>T6</t>
    <phoneticPr fontId="2" type="noConversion"/>
  </si>
  <si>
    <t>T8</t>
    <phoneticPr fontId="2" type="noConversion"/>
  </si>
  <si>
    <t>점수/텍스트</t>
    <phoneticPr fontId="2" type="noConversion"/>
  </si>
  <si>
    <t>최근 1년 내 관리자 또는 전 직원을 대상으로 포용적 연구문화 관련 교육*을 실시한 적이 있습니까?
* 유연근무 활용법, 관리자 리더십, 일생활균형 우수사례 공유, 연구실 내 차별/인권교육 등 관련 제도 및 정책 안내 등</t>
    <phoneticPr fontId="2" type="noConversion"/>
  </si>
  <si>
    <t>기획, 예산, 인사 등 기관의 핵심전략 부서 중 특정 성별 관리자의 비중이 70% 이상입니까?</t>
    <phoneticPr fontId="2" type="noConversion"/>
  </si>
  <si>
    <t>연구책임자/R&amp;D프로젝트 리더 중 특정 성별의 비중이 70% 이상입니까?</t>
    <phoneticPr fontId="2" type="noConversion"/>
  </si>
  <si>
    <t>유연근무 장애요인</t>
    <phoneticPr fontId="2" type="noConversion"/>
  </si>
  <si>
    <t>최근 2년 이내 일·생활균형 관련 법령 개정 및 정책 변화에 따라, 우리 기관의 내부 제도나 관련 규정을 점검하거나 개정한 사실이 있습니까?</t>
    <phoneticPr fontId="2" type="noConversion"/>
  </si>
  <si>
    <t>육아휴직 등 제도 활용
(연도-여성-남성-여성/남성 비율 순)</t>
    <phoneticPr fontId="2" type="noConversion"/>
  </si>
  <si>
    <t>여성 임원 비율
(전체 임원수 - 여성 임원수 - 여성 임원비율 순)</t>
    <phoneticPr fontId="2" type="noConversion"/>
  </si>
  <si>
    <t>여성 관리자 비율
(전체 관리자수 - 여성 관리자수 - 여성 관리자비율 순)</t>
    <phoneticPr fontId="2" type="noConversion"/>
  </si>
  <si>
    <t>2025년도</t>
    <phoneticPr fontId="2" type="noConversion"/>
  </si>
  <si>
    <t>전사 공유 및 실천 중, 규칙은 있으나 형식적임, 명문화 되어 공유된 사항 없음</t>
    <phoneticPr fontId="2" type="noConversion"/>
  </si>
  <si>
    <t>정량</t>
    <phoneticPr fontId="2" type="noConversion"/>
  </si>
  <si>
    <t>점수형태</t>
    <phoneticPr fontId="2" type="noConversion"/>
  </si>
  <si>
    <t>정성</t>
    <phoneticPr fontId="2" type="noConversion"/>
  </si>
  <si>
    <t>임신출산육아기 지원</t>
    <phoneticPr fontId="2" type="noConversion"/>
  </si>
  <si>
    <t>조직문화</t>
    <phoneticPr fontId="2" type="noConversion"/>
  </si>
  <si>
    <t>노무_해외</t>
    <phoneticPr fontId="2" type="noConversion"/>
  </si>
  <si>
    <t>[참고] 선택지</t>
    <phoneticPr fontId="2" type="noConversion"/>
  </si>
  <si>
    <t>자동 계산 비율</t>
    <phoneticPr fontId="2" type="noConversion"/>
  </si>
  <si>
    <t>답변 입력 (F열)</t>
    <phoneticPr fontId="2" type="noConversion"/>
  </si>
  <si>
    <t>제도는 있으나 거의 사용되지 않음 / 
일부 부서나 특정 인원만 제한적으로 사용함 / 
본인이 원할 때 큰 제약 없이 신청할 수 있음 /
부서원 상당수가 정기적으로 활용하고 있음 /
조직 전반에 완전히 안착하여 자유롭게 활용 중임</t>
    <phoneticPr fontId="2" type="noConversion"/>
  </si>
  <si>
    <t>직무 특성상 대면 근무가 필수적임 / 
관리자의 근태 관리 및 성과 측정의 어려움 / 
동료들의 업무 부담 가중 우려 및 눈치 보는 문화 /
전산 시스템 등 인프라 구축 비용 부담 /
관련 법규 및 인사 규정 개정의 복잡함 /
기타</t>
    <phoneticPr fontId="2" type="noConversion"/>
  </si>
  <si>
    <t>제도는 있으나 거의 사용되지 않음 / 
일부 부서나 특정 인원만 제한적으로 사용함 / 
본인이 원할 때 큰 제약 없이 신청할 수 있음 / 
부서원 상당수가 정기적으로 활용하고 있음 / 
조직 전반에 완전히 안착하여 자유롭게 활용 중임</t>
    <phoneticPr fontId="2" type="noConversion"/>
  </si>
  <si>
    <t>인력 부족 및 업무 과부하/ 
직무의 대면, 실시간성 / 
비효율적 행정 프로세스 / 
상사 및 동료의 눈치 / 
평가에 대한 우려 / 
퇴근 후 연결성(On-call) 문화 / 
시스템 및 인프라 부재 / 
제도 운영의 형평성 문제 / 
기타</t>
    <phoneticPr fontId="2" type="noConversion"/>
  </si>
  <si>
    <t>전체 임원 수 (F열) / 여성 임원 수 (G열) 입력시 H열에 자동계산됨</t>
    <phoneticPr fontId="2" type="noConversion"/>
  </si>
  <si>
    <t>전체 관리자 수 (F열) / 여성 관리자 수 (G열) 입력시 H열에 자동계산됨</t>
    <phoneticPr fontId="2" type="noConversion"/>
  </si>
  <si>
    <t>면접 위원 구성에 대한 규정 보유 및 운영(예: 외부위원 1/2 이상 및 여성위원 1명 이상 필수 참여 중) / 
권장 사항이나 필수 준수는 아님 /
특별한 성별/외부인 비율 기준 없음</t>
    <phoneticPr fontId="2" type="noConversion"/>
  </si>
  <si>
    <t>70% 이상임 / 
균형 상태임(50:50) / 
데이터 없음</t>
    <phoneticPr fontId="2" type="noConversion"/>
  </si>
  <si>
    <t>격차없음 / 
근소한 차이(휴직기간 만큼 승진이 늦어지나, 복귀 후 차별 없음) / 
유의미한 격차 / 
최근 3년 내 복귀자가 승진한 사례 없음 / 
데이터 관리하고 있지 않음</t>
    <phoneticPr fontId="4" type="noConversion"/>
  </si>
  <si>
    <t>점수 구간</t>
  </si>
  <si>
    <t>컨설팅 우선순위</t>
  </si>
  <si>
    <t>대응 방향</t>
  </si>
  <si>
    <t>비고</t>
  </si>
  <si>
    <t>70점 이상</t>
  </si>
  <si>
    <t>성숙 ✅</t>
  </si>
  <si>
    <t>유지·보완</t>
  </si>
  <si>
    <t>벤치마킹·우수사례 확산</t>
  </si>
  <si>
    <t>~70점미만</t>
  </si>
  <si>
    <t>성장 ⚠</t>
  </si>
  <si>
    <t>개선 권장</t>
  </si>
  <si>
    <t>핵심 제도·문화 개선 및 구체적 실행계획 수립</t>
  </si>
  <si>
    <t>단기~중기 과제</t>
  </si>
  <si>
    <t>즉시 개선 필요</t>
  </si>
  <si>
    <t>법적 리스크 점검 및 기초 제도 설계 우선 착수</t>
  </si>
  <si>
    <t>단기 필수 과제</t>
  </si>
  <si>
    <t>해당없음</t>
  </si>
  <si>
    <t>─</t>
  </si>
  <si>
    <t>문항 자체가 기관 특성상 해당 없음</t>
  </si>
  <si>
    <t>(예:외국인인력없는기관의해외인재문항)</t>
  </si>
  <si>
    <t>T2 코드 자동 제외</t>
  </si>
  <si>
    <t>■ [참고] 점수 및 성숙도 등급 설명</t>
    <phoneticPr fontId="2" type="noConversion"/>
  </si>
  <si>
    <t>현 수준 지속 유지, 우수사례화 가능</t>
    <phoneticPr fontId="2" type="noConversion"/>
  </si>
  <si>
    <t>40점 미만</t>
    <phoneticPr fontId="2" type="noConversion"/>
  </si>
  <si>
    <t>0~39: 태동  |  40~69: 성장  |  70~100: 성숙</t>
    <phoneticPr fontId="2" type="noConversion"/>
  </si>
  <si>
    <t>컨설팅 가능 주제</t>
    <phoneticPr fontId="2" type="noConversion"/>
  </si>
  <si>
    <r>
      <rPr>
        <b/>
        <sz val="18"/>
        <color theme="1"/>
        <rFont val="맑은 고딕"/>
        <family val="3"/>
        <charset val="129"/>
        <scheme val="minor"/>
      </rPr>
      <t xml:space="preserve">
</t>
    </r>
    <r>
      <rPr>
        <b/>
        <sz val="18"/>
        <color rgb="FF0070C0"/>
        <rFont val="맑은 고딕"/>
        <family val="3"/>
        <charset val="129"/>
        <scheme val="minor"/>
      </rPr>
      <t>[포용적 연구문화 구축 컨설팅 사전진단지 작성 방법]</t>
    </r>
    <r>
      <rPr>
        <b/>
        <sz val="18"/>
        <color theme="1"/>
        <rFont val="맑은 고딕"/>
        <family val="3"/>
        <charset val="129"/>
        <scheme val="minor"/>
      </rPr>
      <t xml:space="preserve">
</t>
    </r>
    <r>
      <rPr>
        <sz val="14"/>
        <color theme="1"/>
        <rFont val="맑은 고딕"/>
        <family val="3"/>
        <charset val="129"/>
        <scheme val="minor"/>
      </rPr>
      <t xml:space="preserve">
</t>
    </r>
    <r>
      <rPr>
        <b/>
        <sz val="14"/>
        <color theme="1"/>
        <rFont val="맑은 고딕"/>
        <family val="3"/>
        <charset val="129"/>
        <scheme val="minor"/>
      </rPr>
      <t xml:space="preserve">가. 사전진단 목적 : </t>
    </r>
    <r>
      <rPr>
        <sz val="14"/>
        <color theme="1"/>
        <rFont val="맑은 고딕"/>
        <family val="3"/>
        <charset val="129"/>
        <scheme val="minor"/>
      </rPr>
      <t xml:space="preserve">컨설팅 신청 전 기관 현황을 사전 진단하여 기관에 필요한 개선사항을 파악하고, 필요한 컨설팅 주제를 선정하기 용이하도록 지원
</t>
    </r>
    <r>
      <rPr>
        <b/>
        <sz val="14"/>
        <color theme="1"/>
        <rFont val="맑은 고딕"/>
        <family val="3"/>
        <charset val="129"/>
        <scheme val="minor"/>
      </rPr>
      <t xml:space="preserve">나. 사전진단 방법 
</t>
    </r>
    <r>
      <rPr>
        <b/>
        <sz val="14"/>
        <color rgb="FFFF0000"/>
        <rFont val="맑은 고딕"/>
        <family val="3"/>
        <charset val="129"/>
        <scheme val="minor"/>
      </rPr>
      <t xml:space="preserve">
  1단계. 진단지 작성 </t>
    </r>
    <r>
      <rPr>
        <sz val="14"/>
        <color theme="1"/>
        <rFont val="맑은 고딕"/>
        <family val="3"/>
        <charset val="129"/>
        <scheme val="minor"/>
      </rPr>
      <t xml:space="preserve">: </t>
    </r>
    <r>
      <rPr>
        <b/>
        <sz val="14"/>
        <color theme="1"/>
        <rFont val="맑은 고딕"/>
        <family val="3"/>
        <charset val="129"/>
        <scheme val="minor"/>
      </rPr>
      <t>'1.진단지 시트'</t>
    </r>
    <r>
      <rPr>
        <sz val="14"/>
        <color theme="1"/>
        <rFont val="맑은 고딕"/>
        <family val="3"/>
        <charset val="129"/>
        <scheme val="minor"/>
      </rPr>
      <t xml:space="preserve">의 </t>
    </r>
    <r>
      <rPr>
        <b/>
        <sz val="14"/>
        <color theme="1"/>
        <rFont val="맑은 고딕"/>
        <family val="3"/>
        <charset val="129"/>
        <scheme val="minor"/>
      </rPr>
      <t>F열</t>
    </r>
    <r>
      <rPr>
        <sz val="14"/>
        <color theme="1"/>
        <rFont val="맑은 고딕"/>
        <family val="3"/>
        <charset val="129"/>
        <scheme val="minor"/>
      </rPr>
      <t xml:space="preserve">에 답변 입력 (선택항목의 경우 목록에서 선택가능) 
</t>
    </r>
    <r>
      <rPr>
        <b/>
        <sz val="14"/>
        <color rgb="FFFF0000"/>
        <rFont val="맑은 고딕"/>
        <family val="3"/>
        <charset val="129"/>
        <scheme val="minor"/>
      </rPr>
      <t xml:space="preserve">  2단계. 진단결과 확인</t>
    </r>
    <r>
      <rPr>
        <sz val="14"/>
        <color theme="1"/>
        <rFont val="맑은 고딕"/>
        <family val="3"/>
        <charset val="129"/>
        <scheme val="minor"/>
      </rPr>
      <t xml:space="preserve"> :</t>
    </r>
    <r>
      <rPr>
        <b/>
        <sz val="14"/>
        <color theme="1"/>
        <rFont val="맑은 고딕"/>
        <family val="3"/>
        <charset val="129"/>
        <scheme val="minor"/>
      </rPr>
      <t xml:space="preserve"> '3.진단결과_대시보드'</t>
    </r>
    <r>
      <rPr>
        <sz val="14"/>
        <color theme="1"/>
        <rFont val="맑은 고딕"/>
        <family val="3"/>
        <charset val="129"/>
        <scheme val="minor"/>
      </rPr>
      <t xml:space="preserve">의 결과 확인하고 기관 현황에 맞는 컨설팅 주제('개선 권장' 및 '즉시 개선 필요' 진단 영역 확인)를 확인, 관련 주제로 신청서에 작성
</t>
    </r>
    <r>
      <rPr>
        <b/>
        <sz val="14"/>
        <color theme="1"/>
        <rFont val="맑은 고딕"/>
        <family val="3"/>
        <charset val="129"/>
        <scheme val="minor"/>
      </rPr>
      <t>다. 기타 안내 :</t>
    </r>
    <r>
      <rPr>
        <sz val="14"/>
        <color theme="1"/>
        <rFont val="맑은 고딕"/>
        <family val="3"/>
        <charset val="129"/>
        <scheme val="minor"/>
      </rPr>
      <t xml:space="preserve"> 사전진단지는 컨설팅 참여기관의 기관현황을 파악하도록 지원하는 진단도구이며, </t>
    </r>
    <r>
      <rPr>
        <b/>
        <u/>
        <sz val="14"/>
        <color theme="1"/>
        <rFont val="맑은 고딕"/>
        <family val="3"/>
        <charset val="129"/>
        <scheme val="minor"/>
      </rPr>
      <t>컨설팅 착수 시 기관 현황 진단 보조자료로 활용될 예정</t>
    </r>
    <r>
      <rPr>
        <b/>
        <sz val="14"/>
        <color theme="1"/>
        <rFont val="맑은 고딕"/>
        <family val="3"/>
        <charset val="129"/>
        <scheme val="minor"/>
      </rPr>
      <t xml:space="preserve">이오니, 신청 시 제출 바랍니다. </t>
    </r>
    <phoneticPr fontId="2" type="noConversion"/>
  </si>
  <si>
    <t>해외인재/외국인 채용계획</t>
    <phoneticPr fontId="2" type="noConversion"/>
  </si>
  <si>
    <t>해외인재/외국인 규모</t>
    <phoneticPr fontId="2" type="noConversion"/>
  </si>
  <si>
    <t>규정 보유 / 
규정 미비(개선 필요) / 
지침없음(관행적 불이익 존재)</t>
    <phoneticPr fontId="2" type="noConversion"/>
  </si>
  <si>
    <r>
      <t xml:space="preserve">초기 </t>
    </r>
    <r>
      <rPr>
        <b/>
        <sz val="8"/>
        <color rgb="FF000000"/>
        <rFont val="Segoe UI Emoji"/>
        <family val="2"/>
      </rPr>
      <t>🔴</t>
    </r>
    <phoneticPr fontId="2" type="noConversion"/>
  </si>
  <si>
    <t>▶해외인재 법무·복무 리스크 체계 구축
▶해외인재 온보딩(적응) 전략
▶해외인재 경력개발 전략
▶해외인재 성과평가 체계 등</t>
    <phoneticPr fontId="2" type="noConversion"/>
  </si>
  <si>
    <t>핵심 진단 포인트</t>
    <phoneticPr fontId="2" type="noConversion"/>
  </si>
  <si>
    <t>▶채용면접 위원 다양성 확보 전략
▶주요 의사결정 위원회 내 성별 균형 가이드라인 수립
▶주요 연구과제/프로젝트 심의시 무의식적 편견 제거를 위한 가이드라인, 체크리스트 마련 등</t>
    <phoneticPr fontId="2" type="noConversion"/>
  </si>
  <si>
    <t>본 진단지 결과로 진단하지 않음</t>
    <phoneticPr fontId="2" type="noConversion"/>
  </si>
  <si>
    <t>▶부성권 보장형 남성 자동 육아휴직 제도화 등
▶육아기 남성 직원대상 모성보호제도 활성화 프로그램 설계 등</t>
    <phoneticPr fontId="2" type="noConversion"/>
  </si>
  <si>
    <t>▶임신·출산·육아기 성과평가 및 승진 공정성 개선 등</t>
    <phoneticPr fontId="2" type="noConversion"/>
  </si>
  <si>
    <t>▶포용적 연구문화/조직문화 혁신 캠페인
▶연구문화/조직문화 정밀진단 방안 마련
▶누구나 의견을 말할 수 있는 소통체계 구축 등</t>
    <phoneticPr fontId="2" type="noConversion"/>
  </si>
  <si>
    <t>▶일·생활균형 제도 점검 및 규정 정비·활성화 등
▶유연근무제 확대 도입
▶유형별 유연근무제 기관 내 정착을 위한 가이드라인 구축
▶연구직 맞춤형 유연근무제 설계 등</t>
    <phoneticPr fontId="2" type="noConversion"/>
  </si>
  <si>
    <t>▶육아휴직 복귀자 복귀지원 프로그램 설계
▶육아휴직 업무대체 인센티브 프로그램 설계
▶직장 어린이집 운영 방안 개선 
▶임신·출산·육아기 비정규직 연구원·비전임 교원 관련 규정정비, 지원전략 마련 등</t>
    <phoneticPr fontId="2" type="noConversion"/>
  </si>
  <si>
    <t>▶다양성을 고려한 관리자 육성체계 마련(리더십, 역량강화 방안)
▶직원 커리어 패스 내 형평성 제고 전략 등</t>
    <phoneticPr fontId="2" type="noConversion"/>
  </si>
  <si>
    <t>제도적 보장(휴직전 직전 등급 또는 평균 이상 등급 보장 등을 규정에 명시), 실적기반 평가(휴직기간 상관없이 근무기간 성과만을 기준으로 평가), 관행적 평균형(근무기간 부족으로 평균 이하 등급 부여), 최저 등급 부여</t>
    <phoneticPr fontId="4" type="noConversion"/>
  </si>
  <si>
    <t>50점 이상</t>
    <phoneticPr fontId="2" type="noConversion"/>
  </si>
  <si>
    <t>남성 직원이 출산 시 별도의 눈치를 보지 않고 휴직할 수 있는 '남성 자동 육아휴직 제도', 임산부 배우자의 건강검진에 동행가능한 '배우자 건강검진 동반휴가' 등 남성 직원의 육아 참여율을 제고하기 위한 제도를 도입중입니까?</t>
    <phoneticPr fontId="2" type="noConversion"/>
  </si>
  <si>
    <t>퇴근 후 연락 자제, 회의 1시간 내 종료, 집중 근무 시간 운영 등 '우리만의 일하는 규칙(Ground Rules)'이 명문화되어 공유되고 있습니까?</t>
    <phoneticPr fontId="2" type="noConversion"/>
  </si>
  <si>
    <t>작동, 일부 작동(시차 발생), 작동하지 않음, 가이드라인 없음</t>
    <phoneticPr fontId="2" type="noConversion"/>
  </si>
  <si>
    <t>실시 완료, 실시한 적 없으나 추후 실시할 계획, 실시 의향 없음</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</si>
</sst>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44" x14ac:knownFonts="1">
    <font>
      <sz val="11"/>
      <color theme="1"/>
      <name val="맑은 고딕"/>
      <family val="2"/>
      <charset val="129"/>
      <scheme val="minor"/>
    </font>
    <font>
      <b/>
      <sz val="11"/>
      <color theme="1"/>
      <name val="맑은 고딕"/>
      <family val="2"/>
      <scheme val="minor"/>
    </font>
    <font>
      <sz val="8"/>
      <name val="맑은 고딕"/>
      <family val="2"/>
      <charset val="129"/>
      <scheme val="minor"/>
    </font>
    <font>
      <b/>
      <sz val="11"/>
      <name val="맑은 고딕"/>
      <family val="3"/>
      <charset val="129"/>
    </font>
    <font>
      <sz val="8"/>
      <name val="맑은 고딕"/>
      <family val="3"/>
      <charset val="129"/>
      <scheme val="minor"/>
    </font>
    <font>
      <b/>
      <sz val="11"/>
      <color rgb="FF1A5276"/>
      <name val="맑은 고딕"/>
      <family val="3"/>
      <charset val="129"/>
    </font>
    <font>
      <i/>
      <sz val="11"/>
      <color rgb="FF1A5276"/>
      <name val="맑은 고딕"/>
      <family val="3"/>
      <charset val="129"/>
    </font>
    <font>
      <sz val="11"/>
      <color rgb="FF404040"/>
      <name val="맑은 고딕"/>
      <family val="3"/>
      <charset val="129"/>
    </font>
    <font>
      <i/>
      <sz val="11"/>
      <color rgb="FF666666"/>
      <name val="맑은 고딕"/>
      <family val="3"/>
      <charset val="129"/>
    </font>
    <font>
      <sz val="11"/>
      <name val="맑은 고딕"/>
      <family val="3"/>
      <charset val="129"/>
      <scheme val="minor"/>
    </font>
    <font>
      <b/>
      <sz val="11"/>
      <color rgb="FF1B5E20"/>
      <name val="맑은 고딕"/>
      <family val="3"/>
      <charset val="129"/>
    </font>
    <font>
      <i/>
      <sz val="11"/>
      <color rgb="FF555555"/>
      <name val="맑은 고딕"/>
      <family val="2"/>
      <scheme val="minor"/>
    </font>
    <font>
      <b/>
      <sz val="11"/>
      <color theme="1"/>
      <name val="맑은 고딕"/>
      <family val="3"/>
      <charset val="129"/>
      <scheme val="minor"/>
    </font>
    <font>
      <b/>
      <sz val="11"/>
      <color rgb="FFFF0000"/>
      <name val="맑은 고딕"/>
      <family val="3"/>
      <charset val="129"/>
      <scheme val="minor"/>
    </font>
    <font>
      <sz val="11"/>
      <color rgb="FFFF0000"/>
      <name val="맑은 고딕"/>
      <family val="2"/>
      <scheme val="minor"/>
    </font>
    <font>
      <sz val="11"/>
      <color rgb="FFFF0000"/>
      <name val="맑은 고딕"/>
      <family val="3"/>
      <charset val="129"/>
      <scheme val="minor"/>
    </font>
    <font>
      <i/>
      <sz val="11"/>
      <color rgb="FFFF0000"/>
      <name val="맑은 고딕"/>
      <family val="3"/>
      <charset val="129"/>
      <scheme val="minor"/>
    </font>
    <font>
      <b/>
      <sz val="11"/>
      <name val="맑은 고딕"/>
      <family val="3"/>
      <charset val="129"/>
      <scheme val="minor"/>
    </font>
    <font>
      <i/>
      <sz val="11"/>
      <name val="맑은 고딕"/>
      <family val="3"/>
      <charset val="129"/>
      <scheme val="minor"/>
    </font>
    <font>
      <b/>
      <sz val="11"/>
      <color rgb="FF00B050"/>
      <name val="맑은 고딕"/>
      <family val="3"/>
      <charset val="129"/>
      <scheme val="minor"/>
    </font>
    <font>
      <sz val="11"/>
      <color rgb="FF00B050"/>
      <name val="맑은 고딕"/>
      <family val="3"/>
      <charset val="129"/>
      <scheme val="minor"/>
    </font>
    <font>
      <b/>
      <sz val="10"/>
      <color rgb="FFFFFFFF"/>
      <name val="맑은 고딕"/>
      <family val="3"/>
      <charset val="129"/>
    </font>
    <font>
      <sz val="10"/>
      <color rgb="FF000000"/>
      <name val="맑은 고딕"/>
      <family val="3"/>
      <charset val="129"/>
    </font>
    <font>
      <b/>
      <sz val="11"/>
      <color rgb="FFFFFFFF"/>
      <name val="맑은 고딕"/>
      <family val="3"/>
      <charset val="129"/>
    </font>
    <font>
      <b/>
      <sz val="10"/>
      <color rgb="FF000000"/>
      <name val="맑은 고딕"/>
      <family val="3"/>
      <charset val="129"/>
    </font>
    <font>
      <b/>
      <sz val="11"/>
      <color rgb="FF000000"/>
      <name val="맑은 고딕"/>
      <family val="3"/>
      <charset val="129"/>
    </font>
    <font>
      <i/>
      <sz val="10"/>
      <color rgb="FF1A5276"/>
      <name val="맑은 고딕"/>
      <family val="3"/>
      <charset val="129"/>
    </font>
    <font>
      <b/>
      <sz val="12"/>
      <color rgb="FFFFFFFF"/>
      <name val="맑은 고딕"/>
      <family val="3"/>
      <charset val="129"/>
    </font>
    <font>
      <i/>
      <sz val="10"/>
      <color rgb="FFCCCCCC"/>
      <name val="맑은 고딕"/>
      <family val="3"/>
      <charset val="129"/>
    </font>
    <font>
      <sz val="10"/>
      <name val="맑은 고딕"/>
      <family val="3"/>
      <charset val="129"/>
    </font>
    <font>
      <i/>
      <sz val="10"/>
      <color rgb="FF555555"/>
      <name val="맑은 고딕"/>
      <family val="3"/>
      <charset val="129"/>
    </font>
    <font>
      <sz val="11"/>
      <name val="맑은 고딕"/>
      <family val="3"/>
      <charset val="129"/>
    </font>
    <font>
      <sz val="9"/>
      <color theme="3" tint="0.499984740745262"/>
      <name val="맑은 고딕"/>
      <family val="3"/>
      <charset val="129"/>
      <scheme val="minor"/>
    </font>
    <font>
      <b/>
      <sz val="9"/>
      <color theme="3" tint="0.499984740745262"/>
      <name val="맑은 고딕"/>
      <family val="3"/>
      <charset val="129"/>
    </font>
    <font>
      <i/>
      <sz val="9"/>
      <color theme="3" tint="0.499984740745262"/>
      <name val="맑은 고딕"/>
      <family val="3"/>
      <charset val="129"/>
    </font>
    <font>
      <b/>
      <sz val="8"/>
      <color rgb="FF000000"/>
      <name val="돋움"/>
      <family val="3"/>
      <charset val="129"/>
    </font>
    <font>
      <sz val="8"/>
      <color rgb="FF000000"/>
      <name val="돋움"/>
      <family val="3"/>
      <charset val="129"/>
    </font>
    <font>
      <sz val="14"/>
      <color theme="1"/>
      <name val="맑은 고딕"/>
      <family val="3"/>
      <charset val="129"/>
      <scheme val="minor"/>
    </font>
    <font>
      <b/>
      <sz val="14"/>
      <color theme="1"/>
      <name val="맑은 고딕"/>
      <family val="3"/>
      <charset val="129"/>
      <scheme val="minor"/>
    </font>
    <font>
      <b/>
      <sz val="14"/>
      <color rgb="FFFF0000"/>
      <name val="맑은 고딕"/>
      <family val="3"/>
      <charset val="129"/>
      <scheme val="minor"/>
    </font>
    <font>
      <b/>
      <sz val="18"/>
      <color theme="1"/>
      <name val="맑은 고딕"/>
      <family val="3"/>
      <charset val="129"/>
      <scheme val="minor"/>
    </font>
    <font>
      <b/>
      <sz val="18"/>
      <color rgb="FF0070C0"/>
      <name val="맑은 고딕"/>
      <family val="3"/>
      <charset val="129"/>
      <scheme val="minor"/>
    </font>
    <font>
      <b/>
      <u/>
      <sz val="14"/>
      <color theme="1"/>
      <name val="맑은 고딕"/>
      <family val="3"/>
      <charset val="129"/>
      <scheme val="minor"/>
    </font>
    <font>
      <b/>
      <sz val="8"/>
      <color rgb="FF000000"/>
      <name val="Segoe UI Emoji"/>
      <family val="2"/>
    </font>
  </fonts>
  <fills count="23">
    <fill>
      <patternFill patternType="none"/>
    </fill>
    <fill>
      <patternFill patternType="gray125"/>
    </fill>
    <fill>
      <patternFill patternType="solid">
        <fgColor rgb="FFD9EAD3"/>
        <bgColor indexed="64"/>
      </patternFill>
    </fill>
    <fill>
      <patternFill patternType="solid">
        <fgColor rgb="FFFFF2CC"/>
        <bgColor indexed="64"/>
      </patternFill>
    </fill>
    <fill>
      <patternFill patternType="solid">
        <fgColor rgb="FFBDD7EE"/>
      </patternFill>
    </fill>
    <fill>
      <patternFill patternType="solid">
        <fgColor rgb="FFFFF2CC"/>
      </patternFill>
    </fill>
    <fill>
      <patternFill patternType="solid">
        <fgColor rgb="FFFFFF00"/>
        <bgColor indexed="64"/>
      </patternFill>
    </fill>
    <fill>
      <patternFill patternType="solid">
        <fgColor rgb="FFE8F5E9"/>
      </patternFill>
    </fill>
    <fill>
      <patternFill patternType="solid">
        <fgColor rgb="FFD0E4F7"/>
      </patternFill>
    </fill>
    <fill>
      <patternFill patternType="solid">
        <fgColor rgb="FF2E4053"/>
      </patternFill>
    </fill>
    <fill>
      <patternFill patternType="solid">
        <fgColor rgb="FF4A4A4A"/>
      </patternFill>
    </fill>
    <fill>
      <patternFill patternType="solid">
        <fgColor rgb="FFEAF4FB"/>
      </patternFill>
    </fill>
    <fill>
      <patternFill patternType="solid">
        <fgColor rgb="FFE8F8E8"/>
      </patternFill>
    </fill>
    <fill>
      <patternFill patternType="solid">
        <fgColor rgb="FFFFF8E8"/>
      </patternFill>
    </fill>
    <fill>
      <patternFill patternType="solid">
        <fgColor rgb="FFF8EFF8"/>
      </patternFill>
    </fill>
    <fill>
      <patternFill patternType="solid">
        <fgColor rgb="FFFDEBD0"/>
      </patternFill>
    </fill>
    <fill>
      <patternFill patternType="solid">
        <fgColor rgb="FFF0F0F0"/>
      </patternFill>
    </fill>
    <fill>
      <patternFill patternType="solid">
        <fgColor rgb="FFFFFFFF"/>
      </patternFill>
    </fill>
    <fill>
      <patternFill patternType="solid">
        <fgColor rgb="FFF8F9FA"/>
      </patternFill>
    </fill>
    <fill>
      <patternFill patternType="solid">
        <fgColor rgb="FFFAFAFA"/>
      </patternFill>
    </fill>
    <fill>
      <patternFill patternType="solid">
        <fgColor theme="6" tint="0.59999389629810485"/>
        <bgColor indexed="64"/>
      </patternFill>
    </fill>
    <fill>
      <patternFill patternType="solid">
        <fgColor theme="0"/>
        <bgColor indexed="64"/>
      </patternFill>
    </fill>
    <fill>
      <patternFill patternType="solid">
        <fgColor rgb="FFDDDDDD"/>
        <bgColor indexed="64"/>
      </patternFill>
    </fill>
  </fills>
  <borders count="26">
    <border>
      <left/>
      <right/>
      <top/>
      <bottom/>
      <diagonal/>
    </border>
    <border>
      <left style="thin">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style="thin">
        <color rgb="FF00B0F0"/>
      </left>
      <right style="thin">
        <color rgb="FF00B0F0"/>
      </right>
      <top style="thin">
        <color rgb="FF00B0F0"/>
      </top>
      <bottom style="thin">
        <color rgb="FF00B0F0"/>
      </bottom>
      <diagonal/>
    </border>
    <border>
      <left style="thin">
        <color auto="1"/>
      </left>
      <right/>
      <top style="thin">
        <color auto="1"/>
      </top>
      <bottom/>
      <diagonal/>
    </border>
    <border>
      <left style="thin">
        <color rgb="FF00B0F0"/>
      </left>
      <right/>
      <top style="thin">
        <color rgb="FF00B0F0"/>
      </top>
      <bottom/>
      <diagonal/>
    </border>
    <border>
      <left style="thin">
        <color rgb="FF00B0F0"/>
      </left>
      <right/>
      <top/>
      <bottom/>
      <diagonal/>
    </border>
    <border>
      <left/>
      <right style="thin">
        <color rgb="FF00B0F0"/>
      </right>
      <top/>
      <bottom/>
      <diagonal/>
    </border>
    <border>
      <left style="thin">
        <color rgb="FF00B0F0"/>
      </left>
      <right/>
      <top/>
      <bottom style="thin">
        <color rgb="FF00B0F0"/>
      </bottom>
      <diagonal/>
    </border>
    <border>
      <left/>
      <right/>
      <top/>
      <bottom style="thin">
        <color rgb="FF00B0F0"/>
      </bottom>
      <diagonal/>
    </border>
    <border>
      <left/>
      <right style="thin">
        <color rgb="FF00B0F0"/>
      </right>
      <top/>
      <bottom style="thin">
        <color rgb="FF00B0F0"/>
      </bottom>
      <diagonal/>
    </border>
    <border>
      <left style="thin">
        <color rgb="FF00B0F0"/>
      </left>
      <right style="thin">
        <color rgb="FF00B0F0"/>
      </right>
      <top style="thin">
        <color rgb="FF00B0F0"/>
      </top>
      <bottom/>
      <diagonal/>
    </border>
    <border>
      <left style="thin">
        <color rgb="FF00B0F0"/>
      </left>
      <right style="thin">
        <color rgb="FF00B0F0"/>
      </right>
      <top/>
      <bottom/>
      <diagonal/>
    </border>
    <border>
      <left style="thin">
        <color rgb="FF00B0F0"/>
      </left>
      <right style="thin">
        <color rgb="FF00B0F0"/>
      </right>
      <top/>
      <bottom style="thin">
        <color rgb="FF00B0F0"/>
      </bottom>
      <diagonal/>
    </border>
    <border>
      <left style="thin">
        <color rgb="FF00B0F0"/>
      </left>
      <right/>
      <top style="thin">
        <color rgb="FF00B0F0"/>
      </top>
      <bottom style="thin">
        <color rgb="FF00B0F0"/>
      </bottom>
      <diagonal/>
    </border>
    <border>
      <left/>
      <right style="thin">
        <color rgb="FF00B0F0"/>
      </right>
      <top style="thin">
        <color rgb="FF00B0F0"/>
      </top>
      <bottom style="thin">
        <color rgb="FF00B0F0"/>
      </bottom>
      <diagonal/>
    </border>
    <border>
      <left style="thin">
        <color rgb="FF000000"/>
      </left>
      <right style="thin">
        <color rgb="FF000000"/>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right style="thin">
        <color rgb="FF000000"/>
      </right>
      <top/>
      <bottom style="thin">
        <color rgb="FF000000"/>
      </bottom>
      <diagonal/>
    </border>
    <border>
      <left/>
      <right style="thin">
        <color rgb="FF000000"/>
      </right>
      <top/>
      <bottom/>
      <diagonal/>
    </border>
    <border>
      <left style="thin">
        <color rgb="FF000000"/>
      </left>
      <right style="thin">
        <color rgb="FF000000"/>
      </right>
      <top style="thin">
        <color rgb="FF000000"/>
      </top>
      <bottom/>
      <diagonal/>
    </border>
  </borders>
  <cellStyleXfs count="1">
    <xf numFmtId="0" fontId="0" fillId="0" borderId="0">
      <alignment vertical="center"/>
    </xf>
  </cellStyleXfs>
  <cellXfs count="150">
    <xf numFmtId="0" fontId="0" fillId="0" borderId="0" xfId="0">
      <alignment vertical="center"/>
    </xf>
    <xf numFmtId="0" fontId="1" fillId="2" borderId="1" xfId="0" applyFont="1" applyFill="1" applyBorder="1" applyAlignment="1">
      <alignment horizontal="center" vertical="center"/>
    </xf>
    <xf numFmtId="0" fontId="0" fillId="0" borderId="0" xfId="0" applyAlignment="1"/>
    <xf numFmtId="0" fontId="0" fillId="0" borderId="0" xfId="0" applyAlignment="1">
      <alignment vertical="top"/>
    </xf>
    <xf numFmtId="0" fontId="0" fillId="0" borderId="0" xfId="0" applyAlignment="1">
      <alignment horizontal="center" vertical="center"/>
    </xf>
    <xf numFmtId="0" fontId="1" fillId="2" borderId="3" xfId="0" applyFont="1" applyFill="1" applyBorder="1" applyAlignment="1">
      <alignment horizontal="center" vertical="center"/>
    </xf>
    <xf numFmtId="0" fontId="1" fillId="0" borderId="0" xfId="0" applyFont="1" applyBorder="1" applyAlignment="1">
      <alignment horizontal="center" vertical="center"/>
    </xf>
    <xf numFmtId="0" fontId="0" fillId="0" borderId="0" xfId="0" applyBorder="1" applyAlignment="1">
      <alignment vertical="center" wrapText="1"/>
    </xf>
    <xf numFmtId="0" fontId="0" fillId="0" borderId="0" xfId="0" applyFill="1" applyBorder="1" applyAlignment="1"/>
    <xf numFmtId="0" fontId="0" fillId="0" borderId="0" xfId="0" applyFill="1" applyBorder="1" applyAlignment="1">
      <alignment vertical="center" wrapText="1"/>
    </xf>
    <xf numFmtId="0" fontId="17" fillId="0" borderId="0" xfId="0" applyFont="1" applyBorder="1" applyAlignment="1">
      <alignment horizontal="center" vertical="center"/>
    </xf>
    <xf numFmtId="0" fontId="9" fillId="0" borderId="0" xfId="0" applyFont="1" applyBorder="1" applyAlignment="1">
      <alignment vertical="center" wrapText="1"/>
    </xf>
    <xf numFmtId="0" fontId="21" fillId="10" borderId="1" xfId="0" applyFont="1" applyFill="1" applyBorder="1" applyAlignment="1">
      <alignment horizontal="center" vertical="center" wrapText="1"/>
    </xf>
    <xf numFmtId="0" fontId="24" fillId="11" borderId="1" xfId="0" applyFont="1" applyFill="1" applyBorder="1" applyAlignment="1">
      <alignment horizontal="left" vertical="center"/>
    </xf>
    <xf numFmtId="176" fontId="25" fillId="11" borderId="1" xfId="0" applyNumberFormat="1" applyFont="1" applyFill="1" applyBorder="1" applyAlignment="1">
      <alignment horizontal="center" vertical="center"/>
    </xf>
    <xf numFmtId="0" fontId="22" fillId="11" borderId="1" xfId="0" applyFont="1" applyFill="1" applyBorder="1" applyAlignment="1">
      <alignment horizontal="center" vertical="center"/>
    </xf>
    <xf numFmtId="0" fontId="26" fillId="11" borderId="1" xfId="0" applyFont="1" applyFill="1" applyBorder="1" applyAlignment="1">
      <alignment horizontal="left" vertical="center" wrapText="1"/>
    </xf>
    <xf numFmtId="0" fontId="24" fillId="12" borderId="1" xfId="0" applyFont="1" applyFill="1" applyBorder="1" applyAlignment="1">
      <alignment horizontal="left" vertical="center"/>
    </xf>
    <xf numFmtId="176" fontId="25" fillId="12" borderId="1" xfId="0" applyNumberFormat="1" applyFont="1" applyFill="1" applyBorder="1" applyAlignment="1">
      <alignment horizontal="center" vertical="center"/>
    </xf>
    <xf numFmtId="0" fontId="22" fillId="12" borderId="1" xfId="0" applyFont="1" applyFill="1" applyBorder="1" applyAlignment="1">
      <alignment horizontal="center" vertical="center"/>
    </xf>
    <xf numFmtId="0" fontId="26" fillId="12" borderId="1" xfId="0" applyFont="1" applyFill="1" applyBorder="1" applyAlignment="1">
      <alignment horizontal="left" vertical="center" wrapText="1"/>
    </xf>
    <xf numFmtId="0" fontId="24" fillId="13" borderId="1" xfId="0" applyFont="1" applyFill="1" applyBorder="1" applyAlignment="1">
      <alignment horizontal="left" vertical="center"/>
    </xf>
    <xf numFmtId="176" fontId="25" fillId="13" borderId="1" xfId="0" applyNumberFormat="1" applyFont="1" applyFill="1" applyBorder="1" applyAlignment="1">
      <alignment horizontal="center" vertical="center"/>
    </xf>
    <xf numFmtId="0" fontId="22" fillId="13" borderId="1" xfId="0" applyFont="1" applyFill="1" applyBorder="1" applyAlignment="1">
      <alignment horizontal="center" vertical="center"/>
    </xf>
    <xf numFmtId="0" fontId="26" fillId="13" borderId="1" xfId="0" applyFont="1" applyFill="1" applyBorder="1" applyAlignment="1">
      <alignment horizontal="left" vertical="center" wrapText="1"/>
    </xf>
    <xf numFmtId="0" fontId="24" fillId="14" borderId="1" xfId="0" applyFont="1" applyFill="1" applyBorder="1" applyAlignment="1">
      <alignment horizontal="left" vertical="center"/>
    </xf>
    <xf numFmtId="176" fontId="25" fillId="14" borderId="1" xfId="0" applyNumberFormat="1" applyFont="1" applyFill="1" applyBorder="1" applyAlignment="1">
      <alignment horizontal="center" vertical="center"/>
    </xf>
    <xf numFmtId="0" fontId="22" fillId="14" borderId="1" xfId="0" applyFont="1" applyFill="1" applyBorder="1" applyAlignment="1">
      <alignment horizontal="center" vertical="center"/>
    </xf>
    <xf numFmtId="0" fontId="26" fillId="14" borderId="1" xfId="0" applyFont="1" applyFill="1" applyBorder="1" applyAlignment="1">
      <alignment horizontal="left" vertical="center" wrapText="1"/>
    </xf>
    <xf numFmtId="0" fontId="24" fillId="15" borderId="1" xfId="0" applyFont="1" applyFill="1" applyBorder="1" applyAlignment="1">
      <alignment horizontal="left" vertical="center"/>
    </xf>
    <xf numFmtId="176" fontId="25" fillId="15" borderId="1" xfId="0" applyNumberFormat="1" applyFont="1" applyFill="1" applyBorder="1" applyAlignment="1">
      <alignment horizontal="center" vertical="center"/>
    </xf>
    <xf numFmtId="0" fontId="22" fillId="15" borderId="1" xfId="0" applyFont="1" applyFill="1" applyBorder="1" applyAlignment="1">
      <alignment horizontal="center" vertical="center"/>
    </xf>
    <xf numFmtId="0" fontId="26" fillId="15" borderId="1" xfId="0" applyFont="1" applyFill="1" applyBorder="1" applyAlignment="1">
      <alignment horizontal="left" vertical="center" wrapText="1"/>
    </xf>
    <xf numFmtId="0" fontId="24" fillId="16" borderId="1" xfId="0" applyFont="1" applyFill="1" applyBorder="1" applyAlignment="1">
      <alignment horizontal="left" vertical="center"/>
    </xf>
    <xf numFmtId="176" fontId="25" fillId="16" borderId="1" xfId="0" applyNumberFormat="1" applyFont="1" applyFill="1" applyBorder="1" applyAlignment="1">
      <alignment horizontal="center" vertical="center"/>
    </xf>
    <xf numFmtId="0" fontId="22" fillId="16" borderId="1" xfId="0" applyFont="1" applyFill="1" applyBorder="1" applyAlignment="1">
      <alignment horizontal="center" vertical="center"/>
    </xf>
    <xf numFmtId="0" fontId="26" fillId="16" borderId="1" xfId="0" applyFont="1" applyFill="1" applyBorder="1" applyAlignment="1">
      <alignment horizontal="left" vertical="center" wrapText="1"/>
    </xf>
    <xf numFmtId="0" fontId="21" fillId="9" borderId="1" xfId="0" applyFont="1" applyFill="1" applyBorder="1" applyAlignment="1">
      <alignment horizontal="left" vertical="center"/>
    </xf>
    <xf numFmtId="176" fontId="27" fillId="9" borderId="1" xfId="0" applyNumberFormat="1" applyFont="1" applyFill="1" applyBorder="1" applyAlignment="1">
      <alignment horizontal="center" vertical="center"/>
    </xf>
    <xf numFmtId="0" fontId="21" fillId="9" borderId="1" xfId="0" applyFont="1" applyFill="1" applyBorder="1" applyAlignment="1">
      <alignment horizontal="center" vertical="center"/>
    </xf>
    <xf numFmtId="0" fontId="29" fillId="17" borderId="0" xfId="0" applyFont="1" applyFill="1" applyAlignment="1"/>
    <xf numFmtId="0" fontId="24" fillId="18" borderId="1" xfId="0" applyFont="1" applyFill="1" applyBorder="1" applyAlignment="1">
      <alignment horizontal="center" vertical="center"/>
    </xf>
    <xf numFmtId="176" fontId="25" fillId="18" borderId="1" xfId="0" applyNumberFormat="1" applyFont="1" applyFill="1" applyBorder="1" applyAlignment="1">
      <alignment horizontal="center" vertical="center"/>
    </xf>
    <xf numFmtId="0" fontId="30" fillId="19" borderId="1" xfId="0" applyFont="1" applyFill="1" applyBorder="1" applyAlignment="1">
      <alignment horizontal="left" vertical="center" wrapText="1"/>
    </xf>
    <xf numFmtId="0" fontId="1" fillId="0" borderId="0" xfId="0" applyFont="1" applyFill="1" applyBorder="1" applyAlignment="1">
      <alignment horizontal="center" vertical="center"/>
    </xf>
    <xf numFmtId="1" fontId="1" fillId="0" borderId="0" xfId="0" applyNumberFormat="1" applyFont="1" applyFill="1" applyBorder="1" applyAlignment="1">
      <alignment horizontal="center" vertical="center"/>
    </xf>
    <xf numFmtId="0" fontId="24" fillId="20" borderId="1" xfId="0" applyFont="1" applyFill="1" applyBorder="1" applyAlignment="1">
      <alignment horizontal="center" vertical="center"/>
    </xf>
    <xf numFmtId="1" fontId="0" fillId="5" borderId="6" xfId="0" applyNumberFormat="1" applyFill="1" applyBorder="1" applyAlignment="1">
      <alignment horizontal="center" vertical="center"/>
    </xf>
    <xf numFmtId="0" fontId="3" fillId="8" borderId="6" xfId="0" applyFont="1" applyFill="1" applyBorder="1" applyAlignment="1">
      <alignment horizontal="center" vertical="center"/>
    </xf>
    <xf numFmtId="0" fontId="0" fillId="5" borderId="6" xfId="0" applyFill="1" applyBorder="1" applyAlignment="1">
      <alignment horizontal="center" vertical="center"/>
    </xf>
    <xf numFmtId="0" fontId="10" fillId="7" borderId="6" xfId="0" applyFont="1" applyFill="1" applyBorder="1" applyAlignment="1">
      <alignment horizontal="center" vertical="center"/>
    </xf>
    <xf numFmtId="0" fontId="31" fillId="8" borderId="6" xfId="0" applyFont="1" applyFill="1" applyBorder="1" applyAlignment="1">
      <alignment horizontal="center" vertical="center"/>
    </xf>
    <xf numFmtId="0" fontId="9" fillId="3" borderId="6" xfId="0" applyFont="1" applyFill="1" applyBorder="1" applyAlignment="1">
      <alignment vertical="center"/>
    </xf>
    <xf numFmtId="0" fontId="31" fillId="4" borderId="6" xfId="0" applyFont="1" applyFill="1" applyBorder="1" applyAlignment="1">
      <alignment horizontal="center" vertical="center"/>
    </xf>
    <xf numFmtId="0" fontId="9" fillId="5" borderId="6" xfId="0" applyFont="1" applyFill="1" applyBorder="1" applyAlignment="1">
      <alignment horizontal="left" vertical="center" wrapText="1"/>
    </xf>
    <xf numFmtId="1" fontId="9" fillId="5" borderId="6" xfId="0" applyNumberFormat="1" applyFont="1" applyFill="1" applyBorder="1" applyAlignment="1">
      <alignment horizontal="center" vertical="center"/>
    </xf>
    <xf numFmtId="0" fontId="9" fillId="5" borderId="6" xfId="0" applyFont="1" applyFill="1" applyBorder="1" applyAlignment="1">
      <alignment horizontal="center" vertical="center"/>
    </xf>
    <xf numFmtId="0" fontId="9" fillId="0" borderId="0" xfId="0" applyFont="1" applyAlignment="1">
      <alignment vertical="center"/>
    </xf>
    <xf numFmtId="0" fontId="17" fillId="20" borderId="6" xfId="0" applyFont="1" applyFill="1" applyBorder="1" applyAlignment="1">
      <alignment horizontal="center" vertical="center"/>
    </xf>
    <xf numFmtId="0" fontId="3" fillId="20" borderId="6" xfId="0" applyFont="1" applyFill="1" applyBorder="1" applyAlignment="1">
      <alignment horizontal="center" vertical="center" wrapText="1"/>
    </xf>
    <xf numFmtId="0" fontId="1" fillId="2" borderId="7" xfId="0" applyFont="1" applyFill="1" applyBorder="1" applyAlignment="1">
      <alignment horizontal="center" vertical="center"/>
    </xf>
    <xf numFmtId="0" fontId="0" fillId="21" borderId="9" xfId="0" applyFill="1" applyBorder="1" applyAlignment="1"/>
    <xf numFmtId="0" fontId="0" fillId="21" borderId="0" xfId="0" applyFill="1" applyBorder="1" applyAlignment="1"/>
    <xf numFmtId="0" fontId="7" fillId="21" borderId="8" xfId="0" applyFont="1" applyFill="1" applyBorder="1" applyAlignment="1">
      <alignment vertical="center" wrapText="1"/>
    </xf>
    <xf numFmtId="0" fontId="7" fillId="21" borderId="9" xfId="0" applyFont="1" applyFill="1" applyBorder="1" applyAlignment="1">
      <alignment vertical="center" wrapText="1"/>
    </xf>
    <xf numFmtId="0" fontId="0" fillId="21" borderId="11" xfId="0" applyFill="1" applyBorder="1" applyAlignment="1"/>
    <xf numFmtId="0" fontId="0" fillId="21" borderId="12" xfId="0" applyFill="1" applyBorder="1" applyAlignment="1"/>
    <xf numFmtId="0" fontId="7" fillId="21" borderId="11" xfId="0" applyFont="1" applyFill="1" applyBorder="1" applyAlignment="1">
      <alignment vertical="center" wrapText="1"/>
    </xf>
    <xf numFmtId="0" fontId="7" fillId="21" borderId="15" xfId="0" applyFont="1" applyFill="1" applyBorder="1" applyAlignment="1">
      <alignment vertical="center" wrapText="1"/>
    </xf>
    <xf numFmtId="0" fontId="7" fillId="21" borderId="16" xfId="0" applyFont="1" applyFill="1" applyBorder="1" applyAlignment="1">
      <alignment vertical="center" wrapText="1"/>
    </xf>
    <xf numFmtId="0" fontId="9" fillId="21" borderId="0" xfId="0" applyFont="1" applyFill="1" applyBorder="1" applyAlignment="1"/>
    <xf numFmtId="0" fontId="31" fillId="21" borderId="15" xfId="0" applyFont="1" applyFill="1" applyBorder="1" applyAlignment="1">
      <alignment vertical="center" wrapText="1"/>
    </xf>
    <xf numFmtId="0" fontId="0" fillId="21" borderId="9" xfId="0" applyFill="1" applyBorder="1" applyAlignment="1">
      <alignment vertical="top"/>
    </xf>
    <xf numFmtId="0" fontId="0" fillId="21" borderId="0" xfId="0" applyFill="1" applyBorder="1" applyAlignment="1">
      <alignment vertical="top"/>
    </xf>
    <xf numFmtId="0" fontId="9" fillId="21" borderId="0" xfId="0" applyFont="1" applyFill="1" applyBorder="1" applyAlignment="1">
      <alignment vertical="top"/>
    </xf>
    <xf numFmtId="0" fontId="31" fillId="21" borderId="15" xfId="0" applyFont="1" applyFill="1" applyBorder="1" applyAlignment="1">
      <alignment vertical="top" wrapText="1"/>
    </xf>
    <xf numFmtId="0" fontId="0" fillId="21" borderId="11" xfId="0" applyFill="1" applyBorder="1" applyAlignment="1">
      <alignment vertical="top"/>
    </xf>
    <xf numFmtId="0" fontId="0" fillId="21" borderId="12" xfId="0" applyFill="1" applyBorder="1" applyAlignment="1">
      <alignment vertical="top"/>
    </xf>
    <xf numFmtId="0" fontId="9" fillId="21" borderId="12" xfId="0" applyFont="1" applyFill="1" applyBorder="1" applyAlignment="1">
      <alignment vertical="top"/>
    </xf>
    <xf numFmtId="0" fontId="9" fillId="21" borderId="16" xfId="0" applyFont="1" applyFill="1" applyBorder="1" applyAlignment="1">
      <alignment vertical="center" wrapText="1"/>
    </xf>
    <xf numFmtId="0" fontId="32" fillId="21" borderId="6" xfId="0" applyFont="1" applyFill="1" applyBorder="1" applyAlignment="1">
      <alignment vertical="center" wrapText="1"/>
    </xf>
    <xf numFmtId="0" fontId="33" fillId="21" borderId="6" xfId="0" applyFont="1" applyFill="1" applyBorder="1" applyAlignment="1">
      <alignment vertical="center" wrapText="1"/>
    </xf>
    <xf numFmtId="0" fontId="34" fillId="21" borderId="14" xfId="0" applyFont="1" applyFill="1" applyBorder="1" applyAlignment="1">
      <alignment horizontal="center" vertical="center"/>
    </xf>
    <xf numFmtId="0" fontId="34" fillId="21" borderId="15" xfId="0" applyFont="1" applyFill="1" applyBorder="1" applyAlignment="1">
      <alignment horizontal="center" vertical="center"/>
    </xf>
    <xf numFmtId="0" fontId="34" fillId="21" borderId="16" xfId="0" applyFont="1" applyFill="1" applyBorder="1" applyAlignment="1">
      <alignment horizontal="center" vertical="center"/>
    </xf>
    <xf numFmtId="0" fontId="33" fillId="21" borderId="18" xfId="0" applyFont="1" applyFill="1" applyBorder="1" applyAlignment="1">
      <alignment vertical="center" wrapText="1"/>
    </xf>
    <xf numFmtId="0" fontId="34" fillId="21" borderId="10" xfId="0" applyFont="1" applyFill="1" applyBorder="1" applyAlignment="1">
      <alignment horizontal="center" vertical="center"/>
    </xf>
    <xf numFmtId="0" fontId="34" fillId="21" borderId="13" xfId="0" applyFont="1" applyFill="1" applyBorder="1" applyAlignment="1">
      <alignment horizontal="center" vertical="center"/>
    </xf>
    <xf numFmtId="0" fontId="34" fillId="21" borderId="10" xfId="0" applyFont="1" applyFill="1" applyBorder="1" applyAlignment="1">
      <alignment horizontal="center" vertical="top"/>
    </xf>
    <xf numFmtId="0" fontId="34" fillId="21" borderId="13" xfId="0" applyFont="1" applyFill="1" applyBorder="1" applyAlignment="1">
      <alignment horizontal="center" vertical="top"/>
    </xf>
    <xf numFmtId="0" fontId="1" fillId="6" borderId="6" xfId="0" applyFont="1" applyFill="1" applyBorder="1" applyAlignment="1">
      <alignment horizontal="center" vertical="center"/>
    </xf>
    <xf numFmtId="0" fontId="0" fillId="6" borderId="6" xfId="0" applyFill="1" applyBorder="1" applyAlignment="1">
      <alignment vertical="center" wrapText="1"/>
    </xf>
    <xf numFmtId="0" fontId="0" fillId="6" borderId="17" xfId="0" applyFill="1" applyBorder="1" applyAlignment="1">
      <alignment vertical="center" wrapText="1"/>
    </xf>
    <xf numFmtId="0" fontId="9" fillId="6" borderId="6" xfId="0" applyFont="1" applyFill="1" applyBorder="1" applyAlignment="1">
      <alignment vertical="center" wrapText="1"/>
    </xf>
    <xf numFmtId="0" fontId="9" fillId="6" borderId="17" xfId="0" applyFont="1" applyFill="1" applyBorder="1" applyAlignment="1">
      <alignment vertical="center" wrapText="1"/>
    </xf>
    <xf numFmtId="0" fontId="17" fillId="6" borderId="6" xfId="0" applyFont="1" applyFill="1" applyBorder="1" applyAlignment="1">
      <alignment horizontal="center" vertical="center"/>
    </xf>
    <xf numFmtId="0" fontId="12" fillId="0" borderId="0" xfId="0" applyFont="1" applyFill="1" applyBorder="1" applyAlignment="1"/>
    <xf numFmtId="0" fontId="0" fillId="0" borderId="0" xfId="0" applyAlignment="1">
      <alignment horizontal="center"/>
    </xf>
    <xf numFmtId="0" fontId="0" fillId="0" borderId="0" xfId="0" applyFill="1" applyBorder="1" applyAlignment="1">
      <alignment horizontal="center" vertical="center"/>
    </xf>
    <xf numFmtId="0" fontId="5" fillId="0" borderId="0" xfId="0" applyFont="1" applyFill="1" applyBorder="1" applyAlignment="1">
      <alignment vertical="center" wrapText="1"/>
    </xf>
    <xf numFmtId="0" fontId="6" fillId="0" borderId="0" xfId="0" applyFont="1" applyFill="1" applyBorder="1" applyAlignment="1">
      <alignment horizontal="center" vertical="center"/>
    </xf>
    <xf numFmtId="0" fontId="7" fillId="0" borderId="0" xfId="0" applyFont="1" applyFill="1" applyBorder="1" applyAlignment="1">
      <alignment vertical="center" wrapText="1"/>
    </xf>
    <xf numFmtId="0" fontId="8" fillId="0" borderId="0" xfId="0" applyFont="1" applyFill="1" applyBorder="1" applyAlignment="1">
      <alignment horizontal="center" vertical="center"/>
    </xf>
    <xf numFmtId="0" fontId="0" fillId="0" borderId="0" xfId="0" applyFill="1" applyBorder="1" applyAlignment="1">
      <alignment horizontal="left" vertical="center" wrapText="1"/>
    </xf>
    <xf numFmtId="1" fontId="0" fillId="0" borderId="0" xfId="0" applyNumberFormat="1" applyFill="1" applyBorder="1" applyAlignment="1">
      <alignment horizontal="center" vertical="center"/>
    </xf>
    <xf numFmtId="0" fontId="11" fillId="0" borderId="0" xfId="0" applyFont="1" applyFill="1" applyBorder="1" applyAlignment="1">
      <alignment horizontal="left" vertical="center" wrapText="1"/>
    </xf>
    <xf numFmtId="0" fontId="14" fillId="0" borderId="0" xfId="0" applyFont="1" applyFill="1" applyBorder="1" applyAlignment="1"/>
    <xf numFmtId="0" fontId="13" fillId="0" borderId="0" xfId="0" applyFont="1" applyFill="1" applyBorder="1" applyAlignment="1">
      <alignment horizontal="center" vertical="center"/>
    </xf>
    <xf numFmtId="0" fontId="15" fillId="0" borderId="0" xfId="0" applyFont="1" applyFill="1" applyBorder="1" applyAlignment="1">
      <alignment vertical="center" wrapText="1"/>
    </xf>
    <xf numFmtId="0" fontId="16" fillId="0" borderId="0" xfId="0" applyFont="1" applyFill="1" applyBorder="1" applyAlignment="1">
      <alignment horizontal="left" vertical="center" wrapText="1"/>
    </xf>
    <xf numFmtId="0" fontId="15" fillId="0" borderId="0" xfId="0" applyFont="1" applyFill="1" applyBorder="1" applyAlignment="1"/>
    <xf numFmtId="0" fontId="0" fillId="0" borderId="0" xfId="0" applyFill="1" applyBorder="1" applyAlignment="1">
      <alignment vertical="top"/>
    </xf>
    <xf numFmtId="0" fontId="7" fillId="0" borderId="0" xfId="0" applyFont="1" applyFill="1" applyBorder="1" applyAlignment="1">
      <alignment vertical="top" wrapText="1"/>
    </xf>
    <xf numFmtId="0" fontId="8" fillId="0" borderId="0" xfId="0" applyFont="1" applyFill="1" applyBorder="1" applyAlignment="1">
      <alignment horizontal="center" vertical="top"/>
    </xf>
    <xf numFmtId="0" fontId="11" fillId="0" borderId="0" xfId="0" applyFont="1" applyFill="1" applyBorder="1" applyAlignment="1">
      <alignment wrapText="1"/>
    </xf>
    <xf numFmtId="0" fontId="17" fillId="0" borderId="0" xfId="0" applyFont="1" applyFill="1" applyBorder="1" applyAlignment="1">
      <alignment horizontal="center" vertical="center"/>
    </xf>
    <xf numFmtId="0" fontId="9" fillId="0" borderId="0" xfId="0" applyFont="1" applyFill="1" applyBorder="1" applyAlignment="1">
      <alignment vertical="center" wrapText="1"/>
    </xf>
    <xf numFmtId="0" fontId="18" fillId="0" borderId="0" xfId="0" applyFont="1" applyFill="1" applyBorder="1" applyAlignment="1">
      <alignment wrapText="1"/>
    </xf>
    <xf numFmtId="0" fontId="20" fillId="0" borderId="0" xfId="0" applyFont="1" applyFill="1" applyBorder="1" applyAlignment="1">
      <alignment horizontal="center" vertical="center"/>
    </xf>
    <xf numFmtId="0" fontId="19" fillId="0" borderId="0" xfId="0" applyFont="1" applyFill="1" applyBorder="1" applyAlignment="1">
      <alignment horizontal="center" vertical="center"/>
    </xf>
    <xf numFmtId="0" fontId="20" fillId="0" borderId="0" xfId="0" applyFont="1" applyFill="1" applyBorder="1" applyAlignment="1">
      <alignment vertical="center" wrapText="1"/>
    </xf>
    <xf numFmtId="0" fontId="3" fillId="0" borderId="0" xfId="0" applyFont="1" applyFill="1" applyBorder="1" applyAlignment="1">
      <alignment horizontal="center" vertical="center"/>
    </xf>
    <xf numFmtId="0" fontId="20" fillId="0" borderId="0" xfId="0" applyFont="1" applyFill="1" applyBorder="1" applyAlignment="1">
      <alignment vertical="center"/>
    </xf>
    <xf numFmtId="0" fontId="20" fillId="0" borderId="0" xfId="0" applyFont="1" applyBorder="1" applyAlignment="1">
      <alignment horizontal="center" vertical="center" wrapText="1"/>
    </xf>
    <xf numFmtId="0" fontId="0" fillId="0" borderId="0" xfId="0" applyAlignment="1">
      <alignment horizontal="center" vertical="center"/>
    </xf>
    <xf numFmtId="0" fontId="1" fillId="0" borderId="0" xfId="0" applyFont="1" applyBorder="1" applyAlignment="1">
      <alignment horizontal="center" vertical="center"/>
    </xf>
    <xf numFmtId="0" fontId="0" fillId="0" borderId="0" xfId="0" applyBorder="1" applyAlignment="1">
      <alignment horizontal="left" vertical="center" wrapText="1"/>
    </xf>
    <xf numFmtId="0" fontId="35" fillId="22" borderId="19" xfId="0" applyFont="1" applyFill="1" applyBorder="1" applyAlignment="1">
      <alignment horizontal="center" vertical="center" wrapText="1"/>
    </xf>
    <xf numFmtId="0" fontId="35" fillId="22" borderId="20" xfId="0" applyFont="1" applyFill="1" applyBorder="1" applyAlignment="1">
      <alignment horizontal="center" vertical="center" wrapText="1"/>
    </xf>
    <xf numFmtId="0" fontId="35" fillId="0" borderId="19" xfId="0" applyFont="1" applyBorder="1" applyAlignment="1">
      <alignment horizontal="center" vertical="center" wrapText="1"/>
    </xf>
    <xf numFmtId="0" fontId="35" fillId="0" borderId="20" xfId="0" applyFont="1" applyBorder="1" applyAlignment="1">
      <alignment horizontal="center" vertical="center" wrapText="1"/>
    </xf>
    <xf numFmtId="0" fontId="36" fillId="0" borderId="20" xfId="0" applyFont="1" applyBorder="1" applyAlignment="1">
      <alignment horizontal="justify" vertical="center" wrapText="1"/>
    </xf>
    <xf numFmtId="0" fontId="35" fillId="0" borderId="22" xfId="0" applyFont="1" applyBorder="1" applyAlignment="1">
      <alignment horizontal="center" vertical="center" wrapText="1"/>
    </xf>
    <xf numFmtId="0" fontId="35" fillId="0" borderId="21" xfId="0" applyFont="1" applyBorder="1" applyAlignment="1">
      <alignment horizontal="center" vertical="center" wrapText="1"/>
    </xf>
    <xf numFmtId="0" fontId="36" fillId="0" borderId="24" xfId="0" applyFont="1" applyBorder="1" applyAlignment="1">
      <alignment horizontal="justify" vertical="center" wrapText="1"/>
    </xf>
    <xf numFmtId="0" fontId="35" fillId="0" borderId="23" xfId="0" applyFont="1" applyBorder="1" applyAlignment="1">
      <alignment horizontal="center" vertical="center" wrapText="1"/>
    </xf>
    <xf numFmtId="0" fontId="36" fillId="0" borderId="23" xfId="0" applyFont="1" applyBorder="1" applyAlignment="1">
      <alignment horizontal="justify" vertical="center" wrapText="1"/>
    </xf>
    <xf numFmtId="0" fontId="37" fillId="6" borderId="0" xfId="0" applyFont="1" applyFill="1" applyBorder="1" applyAlignment="1">
      <alignment vertical="top" wrapText="1"/>
    </xf>
    <xf numFmtId="0" fontId="22" fillId="18" borderId="1" xfId="0" applyFont="1" applyFill="1" applyBorder="1" applyAlignment="1">
      <alignment horizontal="left" vertical="center" wrapText="1"/>
    </xf>
    <xf numFmtId="0" fontId="1" fillId="6" borderId="4" xfId="0" applyFont="1" applyFill="1" applyBorder="1" applyAlignment="1">
      <alignment horizontal="center" vertical="center"/>
    </xf>
    <xf numFmtId="0" fontId="1" fillId="6" borderId="5" xfId="0" applyFont="1" applyFill="1" applyBorder="1" applyAlignment="1">
      <alignment horizontal="center" vertical="center"/>
    </xf>
    <xf numFmtId="0" fontId="1" fillId="6" borderId="2" xfId="0" applyFont="1" applyFill="1" applyBorder="1" applyAlignment="1">
      <alignment horizontal="center" vertical="center"/>
    </xf>
    <xf numFmtId="0" fontId="35" fillId="0" borderId="25" xfId="0" applyFont="1" applyBorder="1" applyAlignment="1">
      <alignment horizontal="center" vertical="center" wrapText="1"/>
    </xf>
    <xf numFmtId="0" fontId="35" fillId="0" borderId="21" xfId="0" applyFont="1" applyBorder="1" applyAlignment="1">
      <alignment horizontal="center" vertical="center" wrapText="1"/>
    </xf>
    <xf numFmtId="0" fontId="36" fillId="0" borderId="25" xfId="0" applyFont="1" applyBorder="1" applyAlignment="1">
      <alignment horizontal="justify" vertical="center" wrapText="1"/>
    </xf>
    <xf numFmtId="0" fontId="36" fillId="0" borderId="21" xfId="0" applyFont="1" applyBorder="1" applyAlignment="1">
      <alignment horizontal="justify" vertical="center" wrapText="1"/>
    </xf>
    <xf numFmtId="0" fontId="23" fillId="9" borderId="0" xfId="0" applyFont="1" applyFill="1" applyAlignment="1">
      <alignment horizontal="center" vertical="center"/>
    </xf>
    <xf numFmtId="0" fontId="0" fillId="0" borderId="0" xfId="0" applyAlignment="1"/>
    <xf numFmtId="0" fontId="28" fillId="9" borderId="1" xfId="0" applyFont="1" applyFill="1" applyBorder="1" applyAlignment="1">
      <alignment horizontal="center" vertical="center"/>
    </xf>
    <xf numFmtId="0" fontId="0" fillId="0" borderId="2" xfId="0" applyBorder="1" applyAlignment="1"/>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1"/>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en-US"/>
              <a:t>일·생활 균형 진단 종합 대시보드</a:t>
            </a:r>
          </a:p>
        </c:rich>
      </c:tx>
      <c:overlay val="1"/>
    </c:title>
    <c:autoTitleDeleted val="0"/>
    <c:plotArea>
      <c:layout/>
      <c:radarChart>
        <c:radarStyle val="marker"/>
        <c:varyColors val="1"/>
        <c:ser>
          <c:idx val="0"/>
          <c:order val="0"/>
          <c:tx>
            <c:strRef>
              <c:f>'3.진단결과_대시보드'!$B$2</c:f>
              <c:strCache>
                <c:ptCount val="1"/>
                <c:pt idx="0">
                  <c:v>점수 /100</c:v>
                </c:pt>
              </c:strCache>
            </c:strRef>
          </c:tx>
          <c:spPr>
            <a:ln>
              <a:prstDash val="solid"/>
            </a:ln>
          </c:spPr>
          <c:marker>
            <c:symbol val="none"/>
          </c:marker>
          <c:cat>
            <c:strRef>
              <c:f>'3.진단결과_대시보드'!$A$3:$A$8</c:f>
              <c:strCache>
                <c:ptCount val="6"/>
                <c:pt idx="0">
                  <c:v>노무</c:v>
                </c:pt>
                <c:pt idx="1">
                  <c:v>다양성 추진</c:v>
                </c:pt>
                <c:pt idx="2">
                  <c:v>인재육성</c:v>
                </c:pt>
                <c:pt idx="3">
                  <c:v>인사제도</c:v>
                </c:pt>
                <c:pt idx="4">
                  <c:v>임신출산육아기 지원</c:v>
                </c:pt>
                <c:pt idx="5">
                  <c:v>조직문화</c:v>
                </c:pt>
              </c:strCache>
            </c:strRef>
          </c:cat>
          <c:val>
            <c:numRef>
              <c:f>'3.진단결과_대시보드'!$B$3:$B$8</c:f>
              <c:numCache>
                <c:formatCode>0.0</c:formatCode>
                <c:ptCount val="6"/>
                <c:pt idx="0">
                  <c:v>22.222222222222221</c:v>
                </c:pt>
                <c:pt idx="1">
                  <c:v>0</c:v>
                </c:pt>
                <c:pt idx="2">
                  <c:v>0</c:v>
                </c:pt>
                <c:pt idx="3">
                  <c:v>0</c:v>
                </c:pt>
                <c:pt idx="4">
                  <c:v>0</c:v>
                </c:pt>
                <c:pt idx="5">
                  <c:v>0</c:v>
                </c:pt>
              </c:numCache>
            </c:numRef>
          </c:val>
          <c:extLst>
            <c:ext xmlns:c16="http://schemas.microsoft.com/office/drawing/2014/chart" uri="{C3380CC4-5D6E-409C-BE32-E72D297353CC}">
              <c16:uniqueId val="{00000000-20CA-4677-84D8-6241357D63BE}"/>
            </c:ext>
          </c:extLst>
        </c:ser>
        <c:dLbls>
          <c:showLegendKey val="0"/>
          <c:showVal val="0"/>
          <c:showCatName val="0"/>
          <c:showSerName val="0"/>
          <c:showPercent val="0"/>
          <c:showBubbleSize val="0"/>
        </c:dLbls>
        <c:axId val="50010001"/>
        <c:axId val="50010002"/>
      </c:radarChart>
      <c:catAx>
        <c:axId val="50010001"/>
        <c:scaling>
          <c:orientation val="minMax"/>
        </c:scaling>
        <c:delete val="1"/>
        <c:axPos val="b"/>
        <c:majorGridlines/>
        <c:numFmt formatCode="General" sourceLinked="0"/>
        <c:majorTickMark val="none"/>
        <c:minorTickMark val="none"/>
        <c:tickLblPos val="nextTo"/>
        <c:crossAx val="50010002"/>
        <c:crosses val="autoZero"/>
        <c:auto val="1"/>
        <c:lblAlgn val="ctr"/>
        <c:lblOffset val="100"/>
        <c:noMultiLvlLbl val="1"/>
      </c:catAx>
      <c:valAx>
        <c:axId val="50010002"/>
        <c:scaling>
          <c:orientation val="minMax"/>
        </c:scaling>
        <c:delete val="1"/>
        <c:axPos val="l"/>
        <c:majorGridlines/>
        <c:numFmt formatCode="0.0" sourceLinked="1"/>
        <c:majorTickMark val="cross"/>
        <c:minorTickMark val="none"/>
        <c:tickLblPos val="nextTo"/>
        <c:crossAx val="50010001"/>
        <c:crosses val="autoZero"/>
        <c:crossBetween val="between"/>
      </c:valAx>
    </c:plotArea>
    <c:legend>
      <c:legendPos val="r"/>
      <c:overlay val="1"/>
    </c:legend>
    <c:plotVisOnly val="1"/>
    <c:dispBlanksAs val="gap"/>
    <c:showDLblsOverMax val="1"/>
  </c:chart>
  <c:printSettings>
    <c:headerFooter/>
    <c:pageMargins b="0.75" l="0.7" r="0.7" t="0.75" header="0.3" footer="0.3"/>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485775</xdr:colOff>
      <xdr:row>0</xdr:row>
      <xdr:rowOff>171450</xdr:rowOff>
    </xdr:from>
    <xdr:to>
      <xdr:col>13</xdr:col>
      <xdr:colOff>485775</xdr:colOff>
      <xdr:row>14</xdr:row>
      <xdr:rowOff>428625</xdr:rowOff>
    </xdr:to>
    <xdr:graphicFrame macro="">
      <xdr:nvGraphicFramePr>
        <xdr:cNvPr id="2" name="Chart 1">
          <a:extLst>
            <a:ext uri="{FF2B5EF4-FFF2-40B4-BE49-F238E27FC236}">
              <a16:creationId xmlns:a16="http://schemas.microsoft.com/office/drawing/2014/main" id="{44197265-3713-4D1E-BFA7-94594B05F75A}"/>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theme/theme1.xml><?xml version="1.0" encoding="utf-8"?>
<a:theme xmlns:a="http://schemas.openxmlformats.org/drawingml/2006/main" name="Office 테마">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B61D9BB-1796-41C7-8C79-A405AF5A7712}">
  <dimension ref="A1:J98"/>
  <sheetViews>
    <sheetView zoomScale="70" zoomScaleNormal="70" workbookViewId="0">
      <selection activeCell="A3" sqref="A3"/>
    </sheetView>
  </sheetViews>
  <sheetFormatPr defaultRowHeight="16.5" x14ac:dyDescent="0.3"/>
  <cols>
    <col min="1" max="1" width="197.875" style="8" customWidth="1"/>
    <col min="2" max="3" width="9" style="8"/>
    <col min="4" max="5" width="15.75" style="8" customWidth="1"/>
    <col min="6" max="6" width="20.75" style="8" customWidth="1"/>
    <col min="7" max="7" width="108.75" style="8" customWidth="1"/>
    <col min="8" max="8" width="53" style="8" customWidth="1"/>
    <col min="9" max="9" width="40.375" style="8" customWidth="1"/>
    <col min="10" max="16384" width="9" style="8"/>
  </cols>
  <sheetData>
    <row r="1" spans="1:9" x14ac:dyDescent="0.3">
      <c r="A1" s="44"/>
      <c r="D1" s="44"/>
      <c r="E1" s="44"/>
      <c r="F1" s="44"/>
      <c r="G1" s="44"/>
      <c r="H1" s="44"/>
      <c r="I1" s="44"/>
    </row>
    <row r="2" spans="1:9" x14ac:dyDescent="0.3">
      <c r="A2" s="9"/>
      <c r="D2" s="44"/>
      <c r="E2" s="44"/>
      <c r="F2" s="9"/>
      <c r="G2" s="9"/>
      <c r="H2" s="9"/>
    </row>
    <row r="3" spans="1:9" ht="291" customHeight="1" x14ac:dyDescent="0.3">
      <c r="A3" s="137" t="s">
        <v>206</v>
      </c>
      <c r="D3" s="44"/>
      <c r="E3" s="44"/>
      <c r="F3" s="9"/>
      <c r="G3" s="9"/>
      <c r="H3" s="9"/>
    </row>
    <row r="4" spans="1:9" x14ac:dyDescent="0.3">
      <c r="A4" s="99"/>
      <c r="D4" s="44"/>
      <c r="E4" s="44"/>
      <c r="F4" s="9"/>
      <c r="G4" s="9"/>
      <c r="H4" s="99"/>
      <c r="I4" s="100"/>
    </row>
    <row r="5" spans="1:9" x14ac:dyDescent="0.3">
      <c r="A5" s="102"/>
      <c r="G5" s="101"/>
      <c r="H5" s="102"/>
    </row>
    <row r="6" spans="1:9" x14ac:dyDescent="0.3">
      <c r="A6" s="102"/>
      <c r="G6" s="101"/>
      <c r="H6" s="102"/>
    </row>
    <row r="7" spans="1:9" x14ac:dyDescent="0.3">
      <c r="A7" s="102"/>
      <c r="G7" s="101"/>
      <c r="H7" s="102"/>
    </row>
    <row r="8" spans="1:9" x14ac:dyDescent="0.3">
      <c r="A8" s="102"/>
      <c r="G8" s="101"/>
      <c r="H8" s="102"/>
    </row>
    <row r="9" spans="1:9" x14ac:dyDescent="0.3">
      <c r="A9" s="102"/>
      <c r="G9" s="101"/>
      <c r="H9" s="102"/>
    </row>
    <row r="10" spans="1:9" x14ac:dyDescent="0.3">
      <c r="A10" s="102"/>
      <c r="G10" s="101"/>
      <c r="H10" s="102"/>
    </row>
    <row r="11" spans="1:9" x14ac:dyDescent="0.3">
      <c r="A11" s="102"/>
      <c r="G11" s="101"/>
      <c r="H11" s="102"/>
    </row>
    <row r="12" spans="1:9" x14ac:dyDescent="0.3">
      <c r="A12" s="102"/>
      <c r="G12" s="101"/>
      <c r="H12" s="102"/>
    </row>
    <row r="13" spans="1:9" x14ac:dyDescent="0.3">
      <c r="A13" s="102"/>
      <c r="G13" s="101"/>
      <c r="H13" s="102"/>
    </row>
    <row r="14" spans="1:9" x14ac:dyDescent="0.3">
      <c r="A14" s="102"/>
      <c r="G14" s="101"/>
      <c r="H14" s="102"/>
    </row>
    <row r="15" spans="1:9" x14ac:dyDescent="0.3">
      <c r="A15" s="9"/>
      <c r="D15" s="44"/>
      <c r="E15" s="44"/>
      <c r="F15" s="9"/>
      <c r="G15" s="9"/>
      <c r="H15" s="9"/>
      <c r="I15" s="103"/>
    </row>
    <row r="16" spans="1:9" x14ac:dyDescent="0.3">
      <c r="A16" s="9"/>
      <c r="D16" s="44"/>
      <c r="E16" s="44"/>
      <c r="F16" s="9"/>
      <c r="G16" s="9"/>
      <c r="H16" s="9"/>
      <c r="I16" s="103"/>
    </row>
    <row r="17" spans="1:9" x14ac:dyDescent="0.3">
      <c r="A17" s="9"/>
      <c r="D17" s="44"/>
      <c r="E17" s="44"/>
      <c r="F17" s="9"/>
      <c r="G17" s="9"/>
      <c r="H17" s="9"/>
      <c r="I17" s="103"/>
    </row>
    <row r="18" spans="1:9" x14ac:dyDescent="0.3">
      <c r="A18" s="99"/>
      <c r="D18" s="44"/>
      <c r="E18" s="44"/>
      <c r="F18" s="9"/>
      <c r="G18" s="9"/>
      <c r="H18" s="99"/>
      <c r="I18" s="100"/>
    </row>
    <row r="19" spans="1:9" x14ac:dyDescent="0.3">
      <c r="A19" s="102"/>
      <c r="G19" s="101"/>
      <c r="H19" s="102"/>
    </row>
    <row r="20" spans="1:9" x14ac:dyDescent="0.3">
      <c r="A20" s="102"/>
      <c r="G20" s="101"/>
      <c r="H20" s="102"/>
    </row>
    <row r="21" spans="1:9" x14ac:dyDescent="0.3">
      <c r="A21" s="102"/>
      <c r="G21" s="101"/>
      <c r="H21" s="102"/>
    </row>
    <row r="22" spans="1:9" x14ac:dyDescent="0.3">
      <c r="A22" s="102"/>
      <c r="G22" s="101"/>
      <c r="H22" s="102"/>
    </row>
    <row r="23" spans="1:9" x14ac:dyDescent="0.3">
      <c r="A23" s="102"/>
      <c r="G23" s="101"/>
      <c r="H23" s="102"/>
    </row>
    <row r="24" spans="1:9" x14ac:dyDescent="0.3">
      <c r="A24" s="102"/>
      <c r="G24" s="101"/>
      <c r="H24" s="102"/>
    </row>
    <row r="25" spans="1:9" x14ac:dyDescent="0.3">
      <c r="A25" s="102"/>
      <c r="G25" s="101"/>
      <c r="H25" s="102"/>
    </row>
    <row r="26" spans="1:9" x14ac:dyDescent="0.3">
      <c r="A26" s="102"/>
      <c r="G26" s="101"/>
      <c r="H26" s="102"/>
    </row>
    <row r="27" spans="1:9" x14ac:dyDescent="0.3">
      <c r="A27" s="102"/>
      <c r="G27" s="101"/>
      <c r="H27" s="102"/>
    </row>
    <row r="28" spans="1:9" x14ac:dyDescent="0.3">
      <c r="A28" s="9"/>
      <c r="D28" s="44"/>
      <c r="E28" s="44"/>
      <c r="F28" s="9"/>
      <c r="G28" s="9"/>
      <c r="H28" s="9"/>
      <c r="I28" s="103"/>
    </row>
    <row r="29" spans="1:9" x14ac:dyDescent="0.3">
      <c r="A29" s="9"/>
      <c r="D29" s="44"/>
      <c r="E29" s="44"/>
      <c r="F29" s="9"/>
      <c r="G29" s="9"/>
      <c r="H29" s="9"/>
      <c r="I29" s="103"/>
    </row>
    <row r="30" spans="1:9" x14ac:dyDescent="0.3">
      <c r="A30" s="9"/>
      <c r="D30" s="44"/>
      <c r="E30" s="44"/>
      <c r="F30" s="9"/>
      <c r="G30" s="9"/>
      <c r="H30" s="9"/>
      <c r="I30" s="103"/>
    </row>
    <row r="31" spans="1:9" x14ac:dyDescent="0.3">
      <c r="A31" s="9"/>
      <c r="D31" s="44"/>
      <c r="E31" s="44"/>
      <c r="F31" s="9"/>
      <c r="G31" s="9"/>
      <c r="H31" s="9"/>
      <c r="I31" s="103"/>
    </row>
    <row r="32" spans="1:9" x14ac:dyDescent="0.3">
      <c r="A32" s="9"/>
      <c r="D32" s="44"/>
      <c r="E32" s="44"/>
      <c r="F32" s="9"/>
      <c r="G32" s="9"/>
      <c r="H32" s="9"/>
    </row>
    <row r="33" spans="1:9" x14ac:dyDescent="0.3">
      <c r="A33" s="9"/>
      <c r="D33" s="44"/>
      <c r="E33" s="44"/>
      <c r="F33" s="9"/>
      <c r="G33" s="9"/>
      <c r="H33" s="9"/>
      <c r="I33" s="103"/>
    </row>
    <row r="34" spans="1:9" x14ac:dyDescent="0.3">
      <c r="A34" s="9"/>
      <c r="D34" s="44"/>
      <c r="E34" s="44"/>
      <c r="F34" s="9"/>
      <c r="G34" s="9"/>
      <c r="H34" s="9"/>
    </row>
    <row r="35" spans="1:9" x14ac:dyDescent="0.3">
      <c r="A35" s="9"/>
      <c r="D35" s="44"/>
      <c r="E35" s="44"/>
      <c r="F35" s="9"/>
      <c r="G35" s="9"/>
      <c r="H35" s="9"/>
    </row>
    <row r="36" spans="1:9" x14ac:dyDescent="0.3">
      <c r="A36" s="9"/>
      <c r="D36" s="44"/>
      <c r="E36" s="44"/>
      <c r="F36" s="9"/>
      <c r="G36" s="9"/>
      <c r="H36" s="9"/>
    </row>
    <row r="37" spans="1:9" x14ac:dyDescent="0.3">
      <c r="A37" s="9"/>
      <c r="D37" s="44"/>
      <c r="E37" s="44"/>
      <c r="F37" s="9"/>
      <c r="G37" s="9"/>
      <c r="H37" s="9"/>
    </row>
    <row r="38" spans="1:9" x14ac:dyDescent="0.3">
      <c r="A38" s="9"/>
      <c r="D38" s="44"/>
      <c r="E38" s="44"/>
      <c r="F38" s="9"/>
      <c r="G38" s="9"/>
      <c r="H38" s="9"/>
    </row>
    <row r="39" spans="1:9" x14ac:dyDescent="0.3">
      <c r="A39" s="9"/>
      <c r="D39" s="44"/>
      <c r="E39" s="44"/>
      <c r="F39" s="9"/>
      <c r="G39" s="9"/>
      <c r="H39" s="9"/>
      <c r="I39" s="104"/>
    </row>
    <row r="40" spans="1:9" x14ac:dyDescent="0.3">
      <c r="A40" s="9"/>
      <c r="D40" s="44"/>
      <c r="E40" s="44"/>
      <c r="F40" s="9"/>
      <c r="G40" s="9"/>
      <c r="H40" s="9"/>
      <c r="I40" s="104"/>
    </row>
    <row r="41" spans="1:9" x14ac:dyDescent="0.3">
      <c r="A41" s="105"/>
      <c r="C41" s="106"/>
      <c r="D41" s="107"/>
      <c r="E41" s="107"/>
      <c r="F41" s="108"/>
      <c r="G41" s="108"/>
      <c r="H41" s="109"/>
      <c r="I41" s="110"/>
    </row>
    <row r="42" spans="1:9" x14ac:dyDescent="0.3">
      <c r="A42" s="9"/>
      <c r="D42" s="44"/>
      <c r="E42" s="44"/>
      <c r="F42" s="9"/>
      <c r="G42" s="9"/>
      <c r="H42" s="9"/>
    </row>
    <row r="43" spans="1:9" x14ac:dyDescent="0.3">
      <c r="A43" s="99"/>
      <c r="D43" s="44"/>
      <c r="E43" s="44"/>
      <c r="F43" s="9"/>
      <c r="G43" s="9"/>
      <c r="H43" s="99"/>
      <c r="I43" s="100"/>
    </row>
    <row r="44" spans="1:9" x14ac:dyDescent="0.3">
      <c r="A44" s="102"/>
      <c r="G44" s="101"/>
      <c r="H44" s="102"/>
    </row>
    <row r="45" spans="1:9" x14ac:dyDescent="0.3">
      <c r="A45" s="102"/>
      <c r="G45" s="101"/>
      <c r="H45" s="102"/>
    </row>
    <row r="46" spans="1:9" s="111" customFormat="1" x14ac:dyDescent="0.3">
      <c r="A46" s="113"/>
      <c r="G46" s="112"/>
      <c r="H46" s="113"/>
    </row>
    <row r="47" spans="1:9" s="111" customFormat="1" x14ac:dyDescent="0.3">
      <c r="A47" s="113"/>
      <c r="G47" s="112"/>
      <c r="H47" s="113"/>
    </row>
    <row r="48" spans="1:9" s="111" customFormat="1" x14ac:dyDescent="0.3">
      <c r="A48" s="113"/>
      <c r="G48" s="9"/>
      <c r="H48" s="113"/>
    </row>
    <row r="49" spans="1:10" x14ac:dyDescent="0.3">
      <c r="A49" s="9"/>
      <c r="D49" s="44"/>
      <c r="E49" s="44"/>
      <c r="F49" s="9"/>
      <c r="G49" s="9"/>
      <c r="H49" s="9"/>
      <c r="J49" s="9"/>
    </row>
    <row r="50" spans="1:10" x14ac:dyDescent="0.3">
      <c r="A50" s="114"/>
      <c r="C50" s="106"/>
      <c r="D50" s="115"/>
      <c r="E50" s="115"/>
      <c r="F50" s="116"/>
      <c r="G50" s="116"/>
      <c r="H50" s="117"/>
    </row>
    <row r="51" spans="1:10" x14ac:dyDescent="0.3">
      <c r="A51" s="9"/>
      <c r="D51" s="44"/>
      <c r="E51" s="44"/>
      <c r="F51" s="9"/>
      <c r="G51" s="9"/>
      <c r="H51" s="9"/>
      <c r="I51" s="103"/>
    </row>
    <row r="52" spans="1:10" x14ac:dyDescent="0.3">
      <c r="A52" s="9"/>
      <c r="D52" s="44"/>
      <c r="E52" s="44"/>
      <c r="F52" s="9"/>
      <c r="G52" s="9"/>
      <c r="H52" s="9"/>
    </row>
    <row r="53" spans="1:10" x14ac:dyDescent="0.3">
      <c r="A53" s="9"/>
      <c r="D53" s="44"/>
      <c r="E53" s="44"/>
      <c r="F53" s="9"/>
      <c r="G53" s="9"/>
      <c r="H53" s="9"/>
    </row>
    <row r="54" spans="1:10" x14ac:dyDescent="0.3">
      <c r="A54" s="99"/>
      <c r="D54" s="44"/>
      <c r="E54" s="44"/>
      <c r="F54" s="9"/>
      <c r="G54" s="9"/>
      <c r="H54" s="99"/>
      <c r="I54" s="100"/>
    </row>
    <row r="55" spans="1:10" x14ac:dyDescent="0.3">
      <c r="A55" s="102"/>
      <c r="G55" s="101"/>
      <c r="H55" s="102"/>
    </row>
    <row r="56" spans="1:10" x14ac:dyDescent="0.3">
      <c r="A56" s="102"/>
      <c r="G56" s="101"/>
      <c r="H56" s="102"/>
    </row>
    <row r="57" spans="1:10" x14ac:dyDescent="0.3">
      <c r="A57" s="102"/>
      <c r="G57" s="101"/>
      <c r="H57" s="102"/>
    </row>
    <row r="58" spans="1:10" x14ac:dyDescent="0.3">
      <c r="A58" s="102"/>
      <c r="G58" s="101"/>
      <c r="H58" s="102"/>
    </row>
    <row r="59" spans="1:10" x14ac:dyDescent="0.3">
      <c r="A59" s="102"/>
      <c r="G59" s="101"/>
      <c r="H59" s="102"/>
    </row>
    <row r="60" spans="1:10" x14ac:dyDescent="0.3">
      <c r="A60" s="102"/>
      <c r="G60" s="101"/>
      <c r="H60" s="102"/>
    </row>
    <row r="61" spans="1:10" x14ac:dyDescent="0.3">
      <c r="A61" s="102"/>
      <c r="G61" s="101"/>
      <c r="H61" s="102"/>
    </row>
    <row r="62" spans="1:10" x14ac:dyDescent="0.3">
      <c r="A62" s="114"/>
      <c r="C62" s="118"/>
      <c r="D62" s="119"/>
      <c r="E62" s="44"/>
      <c r="F62" s="120"/>
      <c r="G62" s="120"/>
      <c r="H62" s="120"/>
    </row>
    <row r="63" spans="1:10" x14ac:dyDescent="0.3">
      <c r="A63" s="114"/>
      <c r="C63" s="118"/>
      <c r="D63" s="119"/>
      <c r="E63" s="44"/>
      <c r="F63" s="120"/>
      <c r="G63" s="120"/>
      <c r="H63" s="120"/>
    </row>
    <row r="64" spans="1:10" x14ac:dyDescent="0.3">
      <c r="A64" s="9"/>
      <c r="D64" s="44"/>
      <c r="E64" s="44"/>
      <c r="F64" s="9"/>
      <c r="G64" s="9"/>
      <c r="H64" s="9"/>
      <c r="I64" s="103"/>
    </row>
    <row r="65" spans="1:9" x14ac:dyDescent="0.3">
      <c r="A65" s="9"/>
      <c r="C65" s="118"/>
      <c r="D65" s="44"/>
      <c r="E65" s="44"/>
      <c r="F65" s="9"/>
      <c r="G65" s="9"/>
      <c r="H65" s="9"/>
      <c r="I65" s="103"/>
    </row>
    <row r="66" spans="1:9" x14ac:dyDescent="0.3">
      <c r="A66" s="9"/>
      <c r="D66" s="44"/>
      <c r="E66" s="44"/>
      <c r="F66" s="9"/>
      <c r="G66" s="9"/>
      <c r="H66" s="9"/>
    </row>
    <row r="67" spans="1:9" x14ac:dyDescent="0.3">
      <c r="A67" s="9"/>
      <c r="D67" s="44"/>
      <c r="E67" s="44"/>
      <c r="F67" s="9"/>
      <c r="G67" s="9"/>
      <c r="H67" s="9"/>
    </row>
    <row r="68" spans="1:9" x14ac:dyDescent="0.3">
      <c r="A68" s="99"/>
      <c r="D68" s="44"/>
      <c r="E68" s="44"/>
      <c r="F68" s="9"/>
      <c r="G68" s="9"/>
      <c r="H68" s="99"/>
      <c r="I68" s="100"/>
    </row>
    <row r="69" spans="1:9" x14ac:dyDescent="0.3">
      <c r="A69" s="102"/>
      <c r="G69" s="101"/>
      <c r="H69" s="102"/>
    </row>
    <row r="70" spans="1:9" x14ac:dyDescent="0.3">
      <c r="A70" s="102"/>
      <c r="G70" s="101"/>
      <c r="H70" s="102"/>
    </row>
    <row r="71" spans="1:9" x14ac:dyDescent="0.3">
      <c r="A71" s="102"/>
      <c r="G71" s="101"/>
      <c r="H71" s="102"/>
    </row>
    <row r="72" spans="1:9" x14ac:dyDescent="0.3">
      <c r="A72" s="102"/>
      <c r="G72" s="101"/>
      <c r="H72" s="102"/>
    </row>
    <row r="73" spans="1:9" x14ac:dyDescent="0.3">
      <c r="A73" s="102"/>
      <c r="G73" s="101"/>
      <c r="H73" s="102"/>
    </row>
    <row r="74" spans="1:9" x14ac:dyDescent="0.3">
      <c r="A74" s="99"/>
      <c r="D74" s="44"/>
      <c r="E74" s="44"/>
      <c r="F74" s="9"/>
      <c r="G74" s="9"/>
      <c r="H74" s="99"/>
      <c r="I74" s="121"/>
    </row>
    <row r="75" spans="1:9" x14ac:dyDescent="0.3">
      <c r="A75" s="102"/>
      <c r="G75" s="101"/>
      <c r="H75" s="102"/>
      <c r="I75" s="98"/>
    </row>
    <row r="76" spans="1:9" x14ac:dyDescent="0.3">
      <c r="A76" s="102"/>
      <c r="G76" s="101"/>
      <c r="H76" s="102"/>
      <c r="I76" s="98"/>
    </row>
    <row r="77" spans="1:9" x14ac:dyDescent="0.3">
      <c r="A77" s="102"/>
      <c r="G77" s="101"/>
      <c r="H77" s="102"/>
      <c r="I77" s="98"/>
    </row>
    <row r="78" spans="1:9" x14ac:dyDescent="0.3">
      <c r="A78" s="9"/>
      <c r="D78" s="44"/>
      <c r="E78" s="44"/>
      <c r="F78" s="9"/>
      <c r="G78" s="9"/>
      <c r="H78" s="9"/>
      <c r="I78" s="103"/>
    </row>
    <row r="79" spans="1:9" x14ac:dyDescent="0.3">
      <c r="A79" s="9"/>
      <c r="D79" s="44"/>
      <c r="E79" s="44"/>
      <c r="F79" s="9"/>
      <c r="G79" s="9"/>
      <c r="H79" s="9"/>
      <c r="I79" s="103"/>
    </row>
    <row r="80" spans="1:9" x14ac:dyDescent="0.3">
      <c r="A80" s="9"/>
      <c r="D80" s="44"/>
      <c r="E80" s="44"/>
      <c r="F80" s="9"/>
      <c r="G80" s="9"/>
      <c r="H80" s="9"/>
      <c r="I80" s="103"/>
    </row>
    <row r="81" spans="1:9" x14ac:dyDescent="0.3">
      <c r="A81" s="114"/>
      <c r="C81" s="122"/>
      <c r="D81" s="119"/>
      <c r="E81" s="44"/>
      <c r="F81" s="120"/>
      <c r="G81" s="120"/>
      <c r="H81" s="120"/>
    </row>
    <row r="82" spans="1:9" x14ac:dyDescent="0.3">
      <c r="A82" s="114"/>
      <c r="D82" s="44"/>
      <c r="E82" s="44"/>
      <c r="F82" s="9"/>
      <c r="G82" s="9"/>
      <c r="H82" s="114"/>
    </row>
    <row r="83" spans="1:9" x14ac:dyDescent="0.3">
      <c r="A83" s="114"/>
      <c r="D83" s="44"/>
      <c r="E83" s="44"/>
      <c r="F83" s="9"/>
      <c r="G83" s="9"/>
      <c r="H83" s="9"/>
    </row>
    <row r="84" spans="1:9" x14ac:dyDescent="0.3">
      <c r="A84" s="114"/>
      <c r="D84" s="44"/>
      <c r="E84" s="44"/>
      <c r="F84" s="9"/>
      <c r="G84" s="9"/>
      <c r="H84" s="114"/>
    </row>
    <row r="85" spans="1:9" x14ac:dyDescent="0.3">
      <c r="A85" s="114"/>
      <c r="D85" s="44"/>
      <c r="E85" s="44"/>
      <c r="F85" s="9"/>
      <c r="G85" s="9"/>
      <c r="H85" s="114"/>
    </row>
    <row r="86" spans="1:9" x14ac:dyDescent="0.3">
      <c r="A86" s="114"/>
      <c r="D86" s="44"/>
      <c r="E86" s="44"/>
      <c r="F86" s="9"/>
      <c r="G86" s="9"/>
      <c r="H86" s="114"/>
    </row>
    <row r="87" spans="1:9" x14ac:dyDescent="0.3">
      <c r="A87" s="9"/>
      <c r="D87" s="44"/>
      <c r="E87" s="44"/>
      <c r="F87" s="9"/>
      <c r="G87" s="9"/>
      <c r="H87" s="9"/>
      <c r="I87" s="103"/>
    </row>
    <row r="88" spans="1:9" x14ac:dyDescent="0.3">
      <c r="A88" s="9"/>
      <c r="D88" s="44"/>
      <c r="E88" s="44"/>
      <c r="F88" s="9"/>
      <c r="H88" s="9"/>
      <c r="I88" s="103"/>
    </row>
    <row r="89" spans="1:9" x14ac:dyDescent="0.3">
      <c r="A89" s="9"/>
      <c r="D89" s="44"/>
      <c r="E89" s="44"/>
      <c r="F89" s="9"/>
      <c r="G89" s="9"/>
      <c r="H89" s="9"/>
      <c r="I89" s="103"/>
    </row>
    <row r="90" spans="1:9" x14ac:dyDescent="0.3">
      <c r="A90" s="9"/>
      <c r="D90" s="44"/>
      <c r="E90" s="44"/>
      <c r="F90" s="9"/>
      <c r="G90" s="9"/>
      <c r="H90" s="9"/>
      <c r="I90" s="103"/>
    </row>
    <row r="91" spans="1:9" x14ac:dyDescent="0.3">
      <c r="A91" s="9"/>
      <c r="D91" s="44"/>
      <c r="E91" s="44"/>
      <c r="F91" s="9"/>
      <c r="G91" s="9"/>
      <c r="H91" s="9"/>
      <c r="I91" s="103"/>
    </row>
    <row r="92" spans="1:9" x14ac:dyDescent="0.3">
      <c r="D92" s="44"/>
      <c r="E92" s="44"/>
      <c r="G92" s="9"/>
    </row>
    <row r="93" spans="1:9" x14ac:dyDescent="0.3">
      <c r="A93" s="9"/>
      <c r="G93" s="9"/>
    </row>
    <row r="97" spans="6:7" x14ac:dyDescent="0.3">
      <c r="F97" s="9"/>
      <c r="G97" s="9"/>
    </row>
    <row r="98" spans="6:7" x14ac:dyDescent="0.3">
      <c r="F98" s="96"/>
      <c r="G98" s="96"/>
    </row>
  </sheetData>
  <phoneticPr fontId="2" type="noConversion"/>
  <dataValidations count="18">
    <dataValidation type="list" allowBlank="1" showInputMessage="1" showErrorMessage="1" promptTitle="답변 선택" prompt="리스트에서 답변을 선택해 주세요." sqref="I2:I3 I18:I27 I52:I53 I55:I61 I5:I14 I44:I49 I66 I69:I73" xr:uid="{C448B70E-1F73-481C-931A-33712CBEC227}">
      <formula1>"예,아니오"</formula1>
    </dataValidation>
    <dataValidation type="list" allowBlank="1" showInputMessage="1" showErrorMessage="1" promptTitle="답변 선택" prompt="리스트에서 답변을 선택해 주세요." sqref="I43" xr:uid="{6F831306-3BF6-49F1-B3C5-F7F155AF14C1}">
      <formula1>"매우 그렇다,그런 편이다,보통이다,그렇지 않다,전혀 아니다"</formula1>
    </dataValidation>
    <dataValidation type="list" allowBlank="1" sqref="I34:I38 I32 I42" xr:uid="{F04ADA05-E0ED-4E3A-A4AF-5327B9A02915}">
      <formula1>"예,아니오"</formula1>
    </dataValidation>
    <dataValidation type="whole" operator="greaterThanOrEqual" allowBlank="1" sqref="I75:I77" xr:uid="{579B4EA5-C879-453A-88E0-1011249962DD}">
      <formula1>0</formula1>
    </dataValidation>
    <dataValidation type="list" allowBlank="1" showErrorMessage="1" sqref="I15 I28" xr:uid="{758F0B8C-5564-4A32-B2A4-9BBC48F000C6}">
      <formula1>"제도는 있으나 거의 사용되지 않음,일부 부서나 특정 인원만 제한적으로 사용함,본인이 원할 때 큰 제약 없이 신청할 수 있음,부서원 상당수가 정기적으로 활용하고 있음,조직 전반에 완전히 안착하여 자유롭게 활용 중임"</formula1>
    </dataValidation>
    <dataValidation type="list" allowBlank="1" showErrorMessage="1" sqref="I16:I17" xr:uid="{48E1D38B-E692-4F81-A6CC-9DC32C902FAD}">
      <formula1>"직무 특성상 대면 근무가 필수적임,관리자의 근태 관리 및 성과 측정의 어려움,동료들의 업무 부담 가중 우려 및 눈치 보는 문화,전산 시스템 등 인프라 구축 비용 부담,관련 법규 및 인사 규정 개정의 복잡함,기타"</formula1>
    </dataValidation>
    <dataValidation type="list" allowBlank="1" showErrorMessage="1" sqref="I29" xr:uid="{187E5E94-FB45-4F1A-BEBC-EF7A43842B8A}">
      <formula1>"인력 부족 및 업무 과부하,직무의 대면/실시간성,비효율적 행정 프로세스,상사 및 동료의 눈치,평가에 대한 우려,퇴근 후 연결성(On-call) 문화,시스템 및 인프라 부재,제도 운영의 형평성 문제,기타"</formula1>
    </dataValidation>
    <dataValidation type="list" allowBlank="1" showErrorMessage="1" sqref="I30:I31" xr:uid="{237DF1A6-9806-4C7C-AF0D-6503A483C6E7}">
      <formula1>"1명,2명,3명,4명,5명 이상,기타,외국인 전문 인력 없음"</formula1>
    </dataValidation>
    <dataValidation type="list" allowBlank="1" showErrorMessage="1" sqref="I33" xr:uid="{10AC7ABC-2DAB-46C5-9A57-8F57ABC2C4E5}">
      <formula1>"인사 담당자가 직접 수행,전문 행정사/법인 대행,외국인 근로자 본인이 개별 처리,기타,외국인 전문 인력 없음"</formula1>
    </dataValidation>
    <dataValidation type="list" allowBlank="1" showErrorMessage="1" sqref="I51" xr:uid="{C7341A00-B31B-4EE3-85E6-49D222F56197}">
      <formula1>"면접 위원 구성에 대한 규정 보유 및 운영(예: 외부위원 1/2 이상 및 여성위원 1명 이상 필수 참여 중),권장 사항이나 필수 준수는 아님,특별한 성별/외부인 비율 기준 없음"</formula1>
    </dataValidation>
    <dataValidation type="list" allowBlank="1" showErrorMessage="1" sqref="I64" xr:uid="{1D1982EA-19E6-44DC-A2B0-288D691F4525}">
      <formula1>"미사용자와 유사함,미사용자보다 현저히 낮음,복귀 후 일정 기간(예: 1~2년) 승진 대상에서 제외됨,데이터 관리 안 됨"</formula1>
    </dataValidation>
    <dataValidation type="list" allowBlank="1" showErrorMessage="1" sqref="I65" xr:uid="{0E1343BF-A120-418D-83C3-31B3304068AE}">
      <formula1>"규정 보유,규정 미비(개선 필요),관행적 불이익 존재"</formula1>
    </dataValidation>
    <dataValidation type="list" allowBlank="1" showErrorMessage="1" sqref="I78:I79" xr:uid="{E10FA962-6883-4149-B605-AE45A5CC7337}">
      <formula1>"적극 활용 중,필요 시 활용하나 눈치가 보임,거의 활용되지 않음,기타"</formula1>
    </dataValidation>
    <dataValidation type="list" allowBlank="1" showErrorMessage="1" sqref="I80" xr:uid="{C43A8F3F-3411-4022-B757-A83325708C9B}">
      <formula1>"도입 완료,도입 검토 중,도입 의사 없음"</formula1>
    </dataValidation>
    <dataValidation type="list" allowBlank="1" showErrorMessage="1" sqref="I87:I88" xr:uid="{3858A87D-239A-4C71-BE6B-CE24C3823CE2}">
      <formula1>"매우 그렇다,그런 편이다,보통이다,그렇지 않다,전혀 아니다"</formula1>
    </dataValidation>
    <dataValidation type="list" allowBlank="1" showErrorMessage="1" sqref="I89" xr:uid="{A5790920-8979-4289-9FCE-2F113158C5B7}">
      <formula1>"실시 완료,계획 중,실시한 적 없음"</formula1>
    </dataValidation>
    <dataValidation type="list" allowBlank="1" showErrorMessage="1" sqref="I90" xr:uid="{9A25F513-4E90-44D4-99B0-B6E6C75F93B6}">
      <formula1>"활성화된 전담 채널 있음,노사협의회 등에서 간헐적 논의,소통 창구는 있으나 이용률 저조,없음"</formula1>
    </dataValidation>
    <dataValidation type="list" allowBlank="1" showErrorMessage="1" sqref="I91" xr:uid="{0279E7AD-0575-4C65-89B3-12EABB4D8889}">
      <formula1>"전사 공유 및 실천 중,규칙은 있으나 형식적임,명문화 되어 공유된 사항 없음"</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BBEEE85-3BE7-4621-BF67-A745E51A55D1}">
  <dimension ref="A1:I65"/>
  <sheetViews>
    <sheetView tabSelected="1" zoomScale="75" zoomScaleNormal="75" workbookViewId="0">
      <pane xSplit="3" ySplit="1" topLeftCell="D2" activePane="bottomRight" state="frozenSplit"/>
      <selection pane="topRight" activeCell="D1" sqref="D1"/>
      <selection pane="bottomLeft" activeCell="A2" sqref="A2"/>
      <selection pane="bottomRight" activeCell="D2" sqref="D2"/>
    </sheetView>
  </sheetViews>
  <sheetFormatPr defaultRowHeight="16.5" x14ac:dyDescent="0.3"/>
  <cols>
    <col min="1" max="1" width="27.625" style="2" customWidth="1"/>
    <col min="2" max="2" width="15.75" style="2" customWidth="1"/>
    <col min="3" max="3" width="23.625" style="2" customWidth="1"/>
    <col min="4" max="4" width="108.75" style="2" customWidth="1"/>
    <col min="5" max="5" width="53" style="2" customWidth="1"/>
    <col min="6" max="6" width="40.375" style="57" customWidth="1"/>
    <col min="7" max="7" width="16.625" style="2" customWidth="1"/>
    <col min="8" max="8" width="32.375" style="2" customWidth="1"/>
    <col min="9" max="16384" width="9" style="2"/>
  </cols>
  <sheetData>
    <row r="1" spans="1:8" x14ac:dyDescent="0.3">
      <c r="A1" s="5" t="s">
        <v>0</v>
      </c>
      <c r="B1" s="5" t="s">
        <v>141</v>
      </c>
      <c r="C1" s="5" t="s">
        <v>1</v>
      </c>
      <c r="D1" s="5" t="s">
        <v>2</v>
      </c>
      <c r="E1" s="60" t="s">
        <v>168</v>
      </c>
      <c r="F1" s="58" t="s">
        <v>3</v>
      </c>
      <c r="G1" s="59" t="s">
        <v>170</v>
      </c>
      <c r="H1" s="59" t="s">
        <v>169</v>
      </c>
    </row>
    <row r="2" spans="1:8" ht="33" x14ac:dyDescent="0.3">
      <c r="A2" s="90" t="s">
        <v>4</v>
      </c>
      <c r="B2" s="90" t="s">
        <v>76</v>
      </c>
      <c r="C2" s="91" t="s">
        <v>5</v>
      </c>
      <c r="D2" s="91" t="s">
        <v>156</v>
      </c>
      <c r="E2" s="80" t="s">
        <v>6</v>
      </c>
      <c r="F2" s="52"/>
    </row>
    <row r="3" spans="1:8" x14ac:dyDescent="0.3">
      <c r="A3" s="90" t="s">
        <v>4</v>
      </c>
      <c r="B3" s="90" t="s">
        <v>76</v>
      </c>
      <c r="C3" s="91" t="s">
        <v>7</v>
      </c>
      <c r="D3" s="91" t="s">
        <v>8</v>
      </c>
      <c r="E3" s="81" t="s">
        <v>9</v>
      </c>
      <c r="F3" s="53" t="s">
        <v>10</v>
      </c>
    </row>
    <row r="4" spans="1:8" ht="20.100000000000001" customHeight="1" x14ac:dyDescent="0.3">
      <c r="A4" s="61"/>
      <c r="B4" s="62"/>
      <c r="C4" s="62"/>
      <c r="D4" s="63" t="s">
        <v>11</v>
      </c>
      <c r="E4" s="82" t="s">
        <v>12</v>
      </c>
      <c r="F4" s="52"/>
    </row>
    <row r="5" spans="1:8" ht="20.100000000000001" customHeight="1" x14ac:dyDescent="0.3">
      <c r="A5" s="61"/>
      <c r="B5" s="62"/>
      <c r="C5" s="62"/>
      <c r="D5" s="64" t="s">
        <v>13</v>
      </c>
      <c r="E5" s="83" t="s">
        <v>12</v>
      </c>
      <c r="F5" s="52"/>
    </row>
    <row r="6" spans="1:8" ht="20.100000000000001" customHeight="1" x14ac:dyDescent="0.3">
      <c r="A6" s="61"/>
      <c r="B6" s="62"/>
      <c r="C6" s="62"/>
      <c r="D6" s="64" t="s">
        <v>14</v>
      </c>
      <c r="E6" s="83" t="s">
        <v>12</v>
      </c>
      <c r="F6" s="52"/>
    </row>
    <row r="7" spans="1:8" ht="20.100000000000001" customHeight="1" x14ac:dyDescent="0.3">
      <c r="A7" s="61"/>
      <c r="B7" s="62"/>
      <c r="C7" s="62"/>
      <c r="D7" s="64" t="s">
        <v>15</v>
      </c>
      <c r="E7" s="83" t="s">
        <v>12</v>
      </c>
      <c r="F7" s="52"/>
    </row>
    <row r="8" spans="1:8" ht="20.100000000000001" customHeight="1" x14ac:dyDescent="0.3">
      <c r="A8" s="61"/>
      <c r="B8" s="62"/>
      <c r="C8" s="62"/>
      <c r="D8" s="64" t="s">
        <v>16</v>
      </c>
      <c r="E8" s="83" t="s">
        <v>12</v>
      </c>
      <c r="F8" s="52"/>
    </row>
    <row r="9" spans="1:8" ht="20.100000000000001" customHeight="1" x14ac:dyDescent="0.3">
      <c r="A9" s="61"/>
      <c r="B9" s="62"/>
      <c r="C9" s="62"/>
      <c r="D9" s="64" t="s">
        <v>17</v>
      </c>
      <c r="E9" s="83" t="s">
        <v>12</v>
      </c>
      <c r="F9" s="52"/>
    </row>
    <row r="10" spans="1:8" ht="20.100000000000001" customHeight="1" x14ac:dyDescent="0.3">
      <c r="A10" s="61"/>
      <c r="B10" s="62"/>
      <c r="C10" s="62"/>
      <c r="D10" s="64" t="s">
        <v>18</v>
      </c>
      <c r="E10" s="83" t="s">
        <v>12</v>
      </c>
      <c r="F10" s="52"/>
    </row>
    <row r="11" spans="1:8" ht="20.100000000000001" customHeight="1" x14ac:dyDescent="0.3">
      <c r="A11" s="61"/>
      <c r="B11" s="62"/>
      <c r="C11" s="62"/>
      <c r="D11" s="64" t="s">
        <v>19</v>
      </c>
      <c r="E11" s="83" t="s">
        <v>12</v>
      </c>
      <c r="F11" s="52"/>
    </row>
    <row r="12" spans="1:8" ht="20.100000000000001" customHeight="1" x14ac:dyDescent="0.3">
      <c r="A12" s="65"/>
      <c r="B12" s="66"/>
      <c r="C12" s="66"/>
      <c r="D12" s="67" t="s">
        <v>21</v>
      </c>
      <c r="E12" s="84" t="s">
        <v>12</v>
      </c>
      <c r="F12" s="52"/>
    </row>
    <row r="13" spans="1:8" ht="66.75" customHeight="1" x14ac:dyDescent="0.3">
      <c r="A13" s="90" t="s">
        <v>4</v>
      </c>
      <c r="B13" s="90" t="s">
        <v>75</v>
      </c>
      <c r="C13" s="91" t="s">
        <v>115</v>
      </c>
      <c r="D13" s="91" t="s">
        <v>22</v>
      </c>
      <c r="E13" s="80" t="s">
        <v>171</v>
      </c>
      <c r="F13" s="54"/>
    </row>
    <row r="14" spans="1:8" ht="81.75" customHeight="1" x14ac:dyDescent="0.3">
      <c r="A14" s="90" t="s">
        <v>4</v>
      </c>
      <c r="B14" s="90" t="s">
        <v>75</v>
      </c>
      <c r="C14" s="91" t="s">
        <v>116</v>
      </c>
      <c r="D14" s="91" t="s">
        <v>23</v>
      </c>
      <c r="E14" s="80" t="s">
        <v>172</v>
      </c>
      <c r="F14" s="54"/>
    </row>
    <row r="15" spans="1:8" x14ac:dyDescent="0.3">
      <c r="A15" s="90" t="s">
        <v>4</v>
      </c>
      <c r="B15" s="90" t="s">
        <v>76</v>
      </c>
      <c r="C15" s="92" t="s">
        <v>24</v>
      </c>
      <c r="D15" s="91" t="s">
        <v>25</v>
      </c>
      <c r="E15" s="85" t="s">
        <v>9</v>
      </c>
      <c r="F15" s="53" t="s">
        <v>10</v>
      </c>
    </row>
    <row r="16" spans="1:8" x14ac:dyDescent="0.3">
      <c r="A16" s="61"/>
      <c r="B16" s="62"/>
      <c r="C16" s="62"/>
      <c r="D16" s="68" t="s">
        <v>26</v>
      </c>
      <c r="E16" s="86" t="s">
        <v>12</v>
      </c>
      <c r="F16" s="52"/>
    </row>
    <row r="17" spans="1:8" x14ac:dyDescent="0.3">
      <c r="A17" s="61"/>
      <c r="B17" s="62"/>
      <c r="C17" s="62"/>
      <c r="D17" s="68" t="s">
        <v>27</v>
      </c>
      <c r="E17" s="86" t="s">
        <v>12</v>
      </c>
      <c r="F17" s="52"/>
    </row>
    <row r="18" spans="1:8" x14ac:dyDescent="0.3">
      <c r="A18" s="61"/>
      <c r="B18" s="62"/>
      <c r="C18" s="62"/>
      <c r="D18" s="68" t="s">
        <v>28</v>
      </c>
      <c r="E18" s="86" t="s">
        <v>12</v>
      </c>
      <c r="F18" s="52"/>
    </row>
    <row r="19" spans="1:8" x14ac:dyDescent="0.3">
      <c r="A19" s="61"/>
      <c r="B19" s="62"/>
      <c r="C19" s="62"/>
      <c r="D19" s="68" t="s">
        <v>29</v>
      </c>
      <c r="E19" s="86" t="s">
        <v>12</v>
      </c>
      <c r="F19" s="52"/>
    </row>
    <row r="20" spans="1:8" ht="20.100000000000001" customHeight="1" x14ac:dyDescent="0.3">
      <c r="A20" s="61"/>
      <c r="B20" s="62"/>
      <c r="C20" s="62"/>
      <c r="D20" s="68" t="s">
        <v>30</v>
      </c>
      <c r="E20" s="86" t="s">
        <v>12</v>
      </c>
      <c r="F20" s="52"/>
    </row>
    <row r="21" spans="1:8" ht="20.100000000000001" customHeight="1" x14ac:dyDescent="0.3">
      <c r="A21" s="61"/>
      <c r="B21" s="62"/>
      <c r="C21" s="62"/>
      <c r="D21" s="68" t="s">
        <v>31</v>
      </c>
      <c r="E21" s="86" t="s">
        <v>12</v>
      </c>
      <c r="F21" s="52"/>
    </row>
    <row r="22" spans="1:8" ht="20.100000000000001" customHeight="1" x14ac:dyDescent="0.3">
      <c r="A22" s="65"/>
      <c r="B22" s="66"/>
      <c r="C22" s="66"/>
      <c r="D22" s="69" t="s">
        <v>21</v>
      </c>
      <c r="E22" s="87" t="s">
        <v>12</v>
      </c>
      <c r="F22" s="52"/>
    </row>
    <row r="23" spans="1:8" ht="71.45" customHeight="1" x14ac:dyDescent="0.3">
      <c r="A23" s="90" t="s">
        <v>4</v>
      </c>
      <c r="B23" s="90" t="s">
        <v>75</v>
      </c>
      <c r="C23" s="91" t="s">
        <v>117</v>
      </c>
      <c r="D23" s="91" t="s">
        <v>22</v>
      </c>
      <c r="E23" s="80" t="s">
        <v>173</v>
      </c>
      <c r="F23" s="54"/>
    </row>
    <row r="24" spans="1:8" ht="127.5" customHeight="1" x14ac:dyDescent="0.3">
      <c r="A24" s="90" t="s">
        <v>4</v>
      </c>
      <c r="B24" s="90" t="s">
        <v>75</v>
      </c>
      <c r="C24" s="91" t="s">
        <v>118</v>
      </c>
      <c r="D24" s="91" t="s">
        <v>32</v>
      </c>
      <c r="E24" s="80" t="s">
        <v>174</v>
      </c>
      <c r="F24" s="54"/>
    </row>
    <row r="25" spans="1:8" x14ac:dyDescent="0.3">
      <c r="A25" s="90" t="s">
        <v>4</v>
      </c>
      <c r="B25" s="90" t="s">
        <v>76</v>
      </c>
      <c r="C25" s="91" t="s">
        <v>129</v>
      </c>
      <c r="D25" s="91" t="s">
        <v>84</v>
      </c>
      <c r="E25" s="80" t="s">
        <v>74</v>
      </c>
      <c r="F25" s="54"/>
    </row>
    <row r="26" spans="1:8" x14ac:dyDescent="0.3">
      <c r="A26" s="90" t="s">
        <v>4</v>
      </c>
      <c r="B26" s="90" t="s">
        <v>75</v>
      </c>
      <c r="C26" s="91" t="s">
        <v>128</v>
      </c>
      <c r="D26" s="91" t="s">
        <v>83</v>
      </c>
      <c r="E26" s="80" t="s">
        <v>82</v>
      </c>
      <c r="F26" s="54"/>
    </row>
    <row r="27" spans="1:8" ht="56.25" customHeight="1" x14ac:dyDescent="0.3">
      <c r="A27" s="90" t="s">
        <v>114</v>
      </c>
      <c r="B27" s="90" t="s">
        <v>77</v>
      </c>
      <c r="C27" s="91" t="s">
        <v>127</v>
      </c>
      <c r="D27" s="91" t="s">
        <v>34</v>
      </c>
      <c r="E27" s="80" t="s">
        <v>175</v>
      </c>
      <c r="F27" s="55"/>
      <c r="G27" s="47"/>
      <c r="H27" s="50" t="str">
        <f>IFERROR(IF(F27&gt;0, TEXT(G27/F27,"0.0%")&amp;" ("&amp;G27&amp;"/"&amp;F27&amp;"명)","자동계산"), "자동계산")</f>
        <v>자동계산</v>
      </c>
    </row>
    <row r="28" spans="1:8" ht="57.75" customHeight="1" x14ac:dyDescent="0.3">
      <c r="A28" s="90" t="s">
        <v>33</v>
      </c>
      <c r="B28" s="90" t="s">
        <v>77</v>
      </c>
      <c r="C28" s="91" t="s">
        <v>126</v>
      </c>
      <c r="D28" s="91" t="s">
        <v>35</v>
      </c>
      <c r="E28" s="80" t="s">
        <v>176</v>
      </c>
      <c r="F28" s="55"/>
      <c r="G28" s="47"/>
      <c r="H28" s="50" t="str">
        <f>IFERROR(IF(F28&gt;0, TEXT(G28/F28,"0.0%")&amp;" ("&amp;G28&amp;"/"&amp;F28&amp;"명)","자동계산"), "자동계산")</f>
        <v>자동계산</v>
      </c>
    </row>
    <row r="29" spans="1:8" ht="20.100000000000001" customHeight="1" x14ac:dyDescent="0.3">
      <c r="A29" s="90" t="s">
        <v>33</v>
      </c>
      <c r="B29" s="90" t="s">
        <v>76</v>
      </c>
      <c r="C29" s="93" t="s">
        <v>123</v>
      </c>
      <c r="D29" s="93" t="s">
        <v>36</v>
      </c>
      <c r="E29" s="80" t="s">
        <v>6</v>
      </c>
      <c r="F29" s="52"/>
    </row>
    <row r="30" spans="1:8" x14ac:dyDescent="0.3">
      <c r="A30" s="90" t="s">
        <v>33</v>
      </c>
      <c r="B30" s="90" t="s">
        <v>76</v>
      </c>
      <c r="C30" s="94" t="s">
        <v>124</v>
      </c>
      <c r="D30" s="93" t="s">
        <v>78</v>
      </c>
      <c r="E30" s="85" t="s">
        <v>9</v>
      </c>
      <c r="F30" s="53" t="s">
        <v>10</v>
      </c>
    </row>
    <row r="31" spans="1:8" x14ac:dyDescent="0.3">
      <c r="A31" s="61"/>
      <c r="B31" s="62"/>
      <c r="C31" s="70"/>
      <c r="D31" s="71" t="s">
        <v>37</v>
      </c>
      <c r="E31" s="86" t="s">
        <v>12</v>
      </c>
      <c r="F31" s="52"/>
    </row>
    <row r="32" spans="1:8" x14ac:dyDescent="0.3">
      <c r="A32" s="61"/>
      <c r="B32" s="62"/>
      <c r="C32" s="70"/>
      <c r="D32" s="71" t="s">
        <v>38</v>
      </c>
      <c r="E32" s="86" t="s">
        <v>12</v>
      </c>
      <c r="F32" s="52"/>
    </row>
    <row r="33" spans="1:9" s="3" customFormat="1" ht="18" customHeight="1" x14ac:dyDescent="0.3">
      <c r="A33" s="72"/>
      <c r="B33" s="73"/>
      <c r="C33" s="74"/>
      <c r="D33" s="75" t="s">
        <v>39</v>
      </c>
      <c r="E33" s="88" t="s">
        <v>12</v>
      </c>
      <c r="F33" s="52"/>
    </row>
    <row r="34" spans="1:9" s="3" customFormat="1" ht="18" customHeight="1" x14ac:dyDescent="0.3">
      <c r="A34" s="72"/>
      <c r="B34" s="73"/>
      <c r="C34" s="74"/>
      <c r="D34" s="75" t="s">
        <v>40</v>
      </c>
      <c r="E34" s="88" t="s">
        <v>12</v>
      </c>
      <c r="F34" s="52"/>
    </row>
    <row r="35" spans="1:9" s="3" customFormat="1" ht="18" customHeight="1" x14ac:dyDescent="0.3">
      <c r="A35" s="76"/>
      <c r="B35" s="77"/>
      <c r="C35" s="78"/>
      <c r="D35" s="79" t="s">
        <v>79</v>
      </c>
      <c r="E35" s="89" t="s">
        <v>12</v>
      </c>
      <c r="F35" s="52"/>
    </row>
    <row r="36" spans="1:9" x14ac:dyDescent="0.3">
      <c r="A36" s="90" t="s">
        <v>33</v>
      </c>
      <c r="B36" s="90" t="s">
        <v>76</v>
      </c>
      <c r="C36" s="93" t="s">
        <v>125</v>
      </c>
      <c r="D36" s="93" t="s">
        <v>120</v>
      </c>
      <c r="E36" s="80" t="s">
        <v>6</v>
      </c>
      <c r="F36" s="52"/>
      <c r="I36" s="9"/>
    </row>
    <row r="37" spans="1:9" ht="59.25" customHeight="1" x14ac:dyDescent="0.3">
      <c r="A37" s="90" t="s">
        <v>33</v>
      </c>
      <c r="B37" s="90" t="s">
        <v>75</v>
      </c>
      <c r="C37" s="93" t="s">
        <v>121</v>
      </c>
      <c r="D37" s="93" t="s">
        <v>119</v>
      </c>
      <c r="E37" s="80" t="s">
        <v>177</v>
      </c>
      <c r="F37" s="54"/>
    </row>
    <row r="38" spans="1:9" ht="36" x14ac:dyDescent="0.3">
      <c r="A38" s="95" t="s">
        <v>122</v>
      </c>
      <c r="B38" s="90" t="s">
        <v>75</v>
      </c>
      <c r="C38" s="93" t="s">
        <v>130</v>
      </c>
      <c r="D38" s="93" t="s">
        <v>153</v>
      </c>
      <c r="E38" s="80" t="s">
        <v>178</v>
      </c>
      <c r="F38" s="52"/>
    </row>
    <row r="39" spans="1:9" ht="36" x14ac:dyDescent="0.3">
      <c r="A39" s="95" t="s">
        <v>122</v>
      </c>
      <c r="B39" s="95" t="s">
        <v>75</v>
      </c>
      <c r="C39" s="93" t="s">
        <v>131</v>
      </c>
      <c r="D39" s="93" t="s">
        <v>154</v>
      </c>
      <c r="E39" s="80" t="s">
        <v>178</v>
      </c>
      <c r="F39" s="52"/>
    </row>
    <row r="40" spans="1:9" x14ac:dyDescent="0.3">
      <c r="A40" s="90" t="s">
        <v>41</v>
      </c>
      <c r="B40" s="90" t="s">
        <v>76</v>
      </c>
      <c r="C40" s="94" t="s">
        <v>132</v>
      </c>
      <c r="D40" s="93" t="s">
        <v>42</v>
      </c>
      <c r="E40" s="81" t="s">
        <v>9</v>
      </c>
      <c r="F40" s="53" t="s">
        <v>10</v>
      </c>
    </row>
    <row r="41" spans="1:9" x14ac:dyDescent="0.3">
      <c r="A41" s="61"/>
      <c r="B41" s="62"/>
      <c r="C41" s="62"/>
      <c r="D41" s="68" t="s">
        <v>43</v>
      </c>
      <c r="E41" s="83" t="s">
        <v>12</v>
      </c>
      <c r="F41" s="52"/>
    </row>
    <row r="42" spans="1:9" x14ac:dyDescent="0.3">
      <c r="A42" s="61"/>
      <c r="B42" s="62"/>
      <c r="C42" s="62"/>
      <c r="D42" s="68" t="s">
        <v>44</v>
      </c>
      <c r="E42" s="83" t="s">
        <v>12</v>
      </c>
      <c r="F42" s="52"/>
    </row>
    <row r="43" spans="1:9" x14ac:dyDescent="0.3">
      <c r="A43" s="61"/>
      <c r="B43" s="62"/>
      <c r="C43" s="62"/>
      <c r="D43" s="68" t="s">
        <v>45</v>
      </c>
      <c r="E43" s="83" t="s">
        <v>12</v>
      </c>
      <c r="F43" s="52"/>
    </row>
    <row r="44" spans="1:9" x14ac:dyDescent="0.3">
      <c r="A44" s="61"/>
      <c r="B44" s="62"/>
      <c r="C44" s="62"/>
      <c r="D44" s="68" t="s">
        <v>46</v>
      </c>
      <c r="E44" s="83" t="s">
        <v>12</v>
      </c>
      <c r="F44" s="52"/>
    </row>
    <row r="45" spans="1:9" x14ac:dyDescent="0.3">
      <c r="A45" s="61"/>
      <c r="B45" s="62"/>
      <c r="C45" s="62"/>
      <c r="D45" s="68" t="s">
        <v>47</v>
      </c>
      <c r="E45" s="83" t="s">
        <v>12</v>
      </c>
      <c r="F45" s="52"/>
    </row>
    <row r="46" spans="1:9" x14ac:dyDescent="0.3">
      <c r="A46" s="61"/>
      <c r="B46" s="62"/>
      <c r="C46" s="62"/>
      <c r="D46" s="68" t="s">
        <v>48</v>
      </c>
      <c r="E46" s="83" t="s">
        <v>12</v>
      </c>
      <c r="F46" s="52"/>
    </row>
    <row r="47" spans="1:9" x14ac:dyDescent="0.3">
      <c r="A47" s="65"/>
      <c r="B47" s="66"/>
      <c r="C47" s="66"/>
      <c r="D47" s="69" t="s">
        <v>20</v>
      </c>
      <c r="E47" s="84" t="s">
        <v>12</v>
      </c>
      <c r="F47" s="52"/>
    </row>
    <row r="48" spans="1:9" ht="69.75" customHeight="1" x14ac:dyDescent="0.3">
      <c r="A48" s="90" t="s">
        <v>49</v>
      </c>
      <c r="B48" s="90" t="s">
        <v>75</v>
      </c>
      <c r="C48" s="91" t="s">
        <v>133</v>
      </c>
      <c r="D48" s="91" t="s">
        <v>50</v>
      </c>
      <c r="E48" s="80" t="s">
        <v>179</v>
      </c>
      <c r="F48" s="54"/>
    </row>
    <row r="49" spans="1:8" ht="42.75" customHeight="1" x14ac:dyDescent="0.3">
      <c r="A49" s="90" t="s">
        <v>49</v>
      </c>
      <c r="B49" s="90" t="s">
        <v>75</v>
      </c>
      <c r="C49" s="91" t="s">
        <v>134</v>
      </c>
      <c r="D49" s="91" t="s">
        <v>51</v>
      </c>
      <c r="E49" s="80" t="s">
        <v>209</v>
      </c>
      <c r="F49" s="54"/>
    </row>
    <row r="50" spans="1:8" ht="44.25" customHeight="1" x14ac:dyDescent="0.3">
      <c r="A50" s="90" t="s">
        <v>49</v>
      </c>
      <c r="B50" s="90" t="s">
        <v>75</v>
      </c>
      <c r="C50" s="91" t="s">
        <v>135</v>
      </c>
      <c r="D50" s="91" t="s">
        <v>52</v>
      </c>
      <c r="E50" s="80" t="s">
        <v>221</v>
      </c>
      <c r="F50" s="52"/>
    </row>
    <row r="51" spans="1:8" x14ac:dyDescent="0.3">
      <c r="A51" s="90" t="s">
        <v>53</v>
      </c>
      <c r="B51" s="90" t="s">
        <v>76</v>
      </c>
      <c r="C51" s="92" t="s">
        <v>54</v>
      </c>
      <c r="D51" s="91" t="s">
        <v>55</v>
      </c>
      <c r="E51" s="85" t="s">
        <v>9</v>
      </c>
      <c r="F51" s="53" t="s">
        <v>10</v>
      </c>
    </row>
    <row r="52" spans="1:8" x14ac:dyDescent="0.3">
      <c r="A52" s="61"/>
      <c r="B52" s="62"/>
      <c r="C52" s="62"/>
      <c r="D52" s="68" t="s">
        <v>56</v>
      </c>
      <c r="E52" s="86" t="s">
        <v>12</v>
      </c>
      <c r="F52" s="52"/>
    </row>
    <row r="53" spans="1:8" x14ac:dyDescent="0.3">
      <c r="A53" s="61"/>
      <c r="B53" s="62"/>
      <c r="C53" s="62"/>
      <c r="D53" s="68" t="s">
        <v>57</v>
      </c>
      <c r="E53" s="86" t="s">
        <v>12</v>
      </c>
      <c r="F53" s="52"/>
    </row>
    <row r="54" spans="1:8" x14ac:dyDescent="0.3">
      <c r="A54" s="61"/>
      <c r="B54" s="62"/>
      <c r="C54" s="62"/>
      <c r="D54" s="68" t="s">
        <v>58</v>
      </c>
      <c r="E54" s="86" t="s">
        <v>12</v>
      </c>
      <c r="F54" s="52"/>
    </row>
    <row r="55" spans="1:8" x14ac:dyDescent="0.3">
      <c r="A55" s="61"/>
      <c r="B55" s="62"/>
      <c r="C55" s="62"/>
      <c r="D55" s="68" t="s">
        <v>59</v>
      </c>
      <c r="E55" s="86" t="s">
        <v>12</v>
      </c>
      <c r="F55" s="52"/>
    </row>
    <row r="56" spans="1:8" x14ac:dyDescent="0.3">
      <c r="A56" s="65"/>
      <c r="B56" s="66"/>
      <c r="C56" s="66"/>
      <c r="D56" s="69" t="s">
        <v>60</v>
      </c>
      <c r="E56" s="87" t="s">
        <v>12</v>
      </c>
      <c r="F56" s="52"/>
    </row>
    <row r="57" spans="1:8" ht="33" x14ac:dyDescent="0.3">
      <c r="A57" s="90" t="s">
        <v>53</v>
      </c>
      <c r="B57" s="90" t="s">
        <v>77</v>
      </c>
      <c r="C57" s="92" t="s">
        <v>61</v>
      </c>
      <c r="D57" s="91" t="s">
        <v>62</v>
      </c>
      <c r="E57" s="85" t="s">
        <v>63</v>
      </c>
      <c r="F57" s="51" t="s">
        <v>64</v>
      </c>
      <c r="G57" s="48" t="s">
        <v>65</v>
      </c>
      <c r="H57" s="48" t="s">
        <v>66</v>
      </c>
    </row>
    <row r="58" spans="1:8" ht="21.95" customHeight="1" x14ac:dyDescent="0.3">
      <c r="A58" s="61"/>
      <c r="B58" s="62"/>
      <c r="C58" s="62"/>
      <c r="D58" s="68" t="s">
        <v>67</v>
      </c>
      <c r="E58" s="86" t="s">
        <v>160</v>
      </c>
      <c r="F58" s="56"/>
      <c r="G58" s="49"/>
      <c r="H58" s="50" t="str">
        <f>IFERROR(IF(OR(F58&gt;0,G58&gt;0),"여성: "&amp;IFERROR(TEXT(F58/(F58+G58),"0.0%"),"-")&amp;" / 남성: "&amp;IFERROR(TEXT(G58/(F58+G58),"0.0%"),"-")&amp;" (계 "&amp;(F58+G58)&amp;"명)","자동계산"),"자동계산")</f>
        <v>자동계산</v>
      </c>
    </row>
    <row r="59" spans="1:8" x14ac:dyDescent="0.3">
      <c r="A59" s="90" t="s">
        <v>53</v>
      </c>
      <c r="B59" s="90" t="s">
        <v>76</v>
      </c>
      <c r="C59" s="91" t="s">
        <v>136</v>
      </c>
      <c r="D59" s="91" t="s">
        <v>68</v>
      </c>
      <c r="E59" s="80" t="s">
        <v>69</v>
      </c>
      <c r="F59" s="54"/>
    </row>
    <row r="60" spans="1:8" ht="33" x14ac:dyDescent="0.3">
      <c r="A60" s="90" t="s">
        <v>53</v>
      </c>
      <c r="B60" s="90" t="s">
        <v>75</v>
      </c>
      <c r="C60" s="91" t="s">
        <v>70</v>
      </c>
      <c r="D60" s="91" t="s">
        <v>223</v>
      </c>
      <c r="E60" s="80" t="s">
        <v>81</v>
      </c>
      <c r="F60" s="54"/>
    </row>
    <row r="61" spans="1:8" x14ac:dyDescent="0.3">
      <c r="A61" s="95" t="s">
        <v>53</v>
      </c>
      <c r="B61" s="95" t="s">
        <v>75</v>
      </c>
      <c r="C61" s="93" t="s">
        <v>137</v>
      </c>
      <c r="D61" s="93" t="s">
        <v>80</v>
      </c>
      <c r="E61" s="80" t="s">
        <v>225</v>
      </c>
      <c r="F61" s="52"/>
    </row>
    <row r="62" spans="1:8" ht="33" x14ac:dyDescent="0.3">
      <c r="A62" s="90" t="s">
        <v>71</v>
      </c>
      <c r="B62" s="90" t="s">
        <v>75</v>
      </c>
      <c r="C62" s="91" t="s">
        <v>138</v>
      </c>
      <c r="D62" s="91" t="s">
        <v>152</v>
      </c>
      <c r="E62" s="80" t="s">
        <v>226</v>
      </c>
      <c r="F62" s="54"/>
    </row>
    <row r="63" spans="1:8" ht="24" x14ac:dyDescent="0.3">
      <c r="A63" s="90" t="s">
        <v>71</v>
      </c>
      <c r="B63" s="90" t="s">
        <v>75</v>
      </c>
      <c r="C63" s="91" t="s">
        <v>139</v>
      </c>
      <c r="D63" s="91" t="s">
        <v>72</v>
      </c>
      <c r="E63" s="80" t="s">
        <v>73</v>
      </c>
      <c r="F63" s="54"/>
    </row>
    <row r="64" spans="1:8" ht="33" x14ac:dyDescent="0.3">
      <c r="A64" s="90" t="s">
        <v>71</v>
      </c>
      <c r="B64" s="90" t="s">
        <v>75</v>
      </c>
      <c r="C64" s="91" t="s">
        <v>140</v>
      </c>
      <c r="D64" s="91" t="s">
        <v>224</v>
      </c>
      <c r="E64" s="80" t="s">
        <v>161</v>
      </c>
      <c r="F64" s="54"/>
    </row>
    <row r="65" spans="4:4" x14ac:dyDescent="0.3">
      <c r="D65" s="7"/>
    </row>
  </sheetData>
  <autoFilter ref="A1:H64" xr:uid="{EBBEEE85-3BE7-4621-BF67-A745E51A55D1}"/>
  <phoneticPr fontId="2" type="noConversion"/>
  <dataValidations count="20">
    <dataValidation type="list" allowBlank="1" showErrorMessage="1" sqref="F64" xr:uid="{EED48D98-A9F0-49E5-93C9-FBB05F181186}">
      <formula1>"전사 공유 및 실천 중, 규칙은 있으나 형식적임, 명문화 되어 공유된 사항 없음"</formula1>
    </dataValidation>
    <dataValidation type="list" allowBlank="1" showErrorMessage="1" sqref="F63" xr:uid="{9B29C6EB-4AFD-41CC-A04F-5A63FF12F835}">
      <formula1>"활성화된 전담 채널 있음,노사협의회 등에서 간헐적 논의,소통 창구는 있으나 이용률 저조,없음"</formula1>
    </dataValidation>
    <dataValidation type="list" allowBlank="1" showErrorMessage="1" sqref="F62" xr:uid="{1016D161-50E9-44DF-A72B-8BEA6CD68BD4}">
      <formula1>"실시 완료, 실시한 적 없으나 추후 실시할 계획, 실시 의향 없음"</formula1>
    </dataValidation>
    <dataValidation type="list" allowBlank="1" showErrorMessage="1" sqref="F60" xr:uid="{AECE3D08-46AE-448B-8289-01120812F05D}">
      <formula1>"도입 완료,도입 검토 중,도입 의사 없음"</formula1>
    </dataValidation>
    <dataValidation type="list" allowBlank="1" showErrorMessage="1" sqref="F59 F25" xr:uid="{2B57633C-8C24-4EA6-A68A-00EDED5F267A}">
      <formula1>"예, 아니오"</formula1>
    </dataValidation>
    <dataValidation type="list" allowBlank="1" showErrorMessage="1" sqref="F49" xr:uid="{632357A3-349F-4C13-8CC3-F62E5A0D6C06}">
      <formula1>"규정 보유,규정 미비(개선 필요),지침없음(관행적 불이익 존재)"</formula1>
    </dataValidation>
    <dataValidation type="list" allowBlank="1" showErrorMessage="1" sqref="F48" xr:uid="{59CBC121-D591-4953-9D1E-E9864631F196}">
      <formula1>"격차없음, 근소한 차이(휴가기간 만큼 승진늦으나 복귀 후에는 차별 없음), 유의미한 격차, 최근 3년내 복귀자가 승진한 사례 없음, 데이터 관리하지 않음"</formula1>
    </dataValidation>
    <dataValidation type="list" allowBlank="1" showErrorMessage="1" sqref="F37" xr:uid="{07E83919-CBFC-47EC-A6A6-25C879AB4E4A}">
      <formula1>"면접 위원 구성에 대한 규정 보유 및 운영(예: 외부위원 1/2 이상 및 여성위원 1명 이상 필수 참여 중),권장 사항이나 필수 준수는 아님,특별한 성별/외부인 비율 기준 없음"</formula1>
    </dataValidation>
    <dataValidation type="list" allowBlank="1" showErrorMessage="1" sqref="F26" xr:uid="{79E912B2-0A7D-46FF-A160-30469FB15311}">
      <formula1>"1명,2명,3명,4명,5명 이상"</formula1>
    </dataValidation>
    <dataValidation type="list" allowBlank="1" showErrorMessage="1" sqref="F24" xr:uid="{B40DE95E-98B0-401C-A320-F7639AD0F02B}">
      <formula1>"인력 부족 및 업무 과부하,직무의 대면/실시간성,비효율적 행정 프로세스,상사 및 동료의 눈치,평가에 대한 우려,퇴근 후 연결성(On-call) 문화,시스템 및 인프라 부재,제도 운영의 형평성 문제,기타"</formula1>
    </dataValidation>
    <dataValidation type="list" allowBlank="1" showErrorMessage="1" sqref="F14" xr:uid="{F4BA5CBC-721E-4441-B946-F5856F26BEF8}">
      <formula1>"직무 특성상 대면 근무가 필수적임,관리자의 근태 관리 및 성과 측정의 어려움,동료들의 업무 부담 가중 우려 및 눈치 보는 문화,전산 시스템 등 인프라 구축 비용 부담,관련 법규 및 인사 규정 개정의 복잡함,기타"</formula1>
    </dataValidation>
    <dataValidation type="list" allowBlank="1" showErrorMessage="1" sqref="F13 F23" xr:uid="{91BAF4D4-3B94-4782-A979-421DB4B8EFAD}">
      <formula1>"제도는 있으나 거의 사용되지 않음,일부 부서나 특정 인원만 제한적으로 사용함,본인이 원할 때 큰 제약 없이 신청할 수 있음,부서원 상당수가 정기적으로 활용하고 있음,조직 전반에 완전히 안착하여 자유롭게 활용 중임"</formula1>
    </dataValidation>
    <dataValidation type="whole" operator="greaterThanOrEqual" allowBlank="1" sqref="F58:G58" xr:uid="{040B3F32-B660-4EAF-8BC9-562C7CA9E2F0}">
      <formula1>0</formula1>
    </dataValidation>
    <dataValidation type="list" allowBlank="1" sqref="F29" xr:uid="{59305B88-1022-493C-B59E-3A5494A3BFE4}">
      <formula1>"예,아니오"</formula1>
    </dataValidation>
    <dataValidation type="list" allowBlank="1" showInputMessage="1" showErrorMessage="1" promptTitle="답변 선택" prompt="리스트에서 답변을 선택해 주세요." sqref="F30" xr:uid="{CD07C108-BF13-4B7A-B83B-F02D21F75D1C}">
      <formula1>"매우 그렇다,그런 편이다,보통이다,그렇지 않다,전혀 아니다"</formula1>
    </dataValidation>
    <dataValidation type="list" allowBlank="1" showInputMessage="1" showErrorMessage="1" promptTitle="답변 선택" prompt="리스트에서 답변을 선택해 주세요." sqref="F2 F52:F56 F31:F36 F4:F12 F41:F47 F15:F22" xr:uid="{DEDDCF39-8D86-484C-8C01-3FAE6B6695B5}">
      <formula1>"예,아니오"</formula1>
    </dataValidation>
    <dataValidation type="list" allowBlank="1" showInputMessage="1" showErrorMessage="1" sqref="F38:F39" xr:uid="{E40A7D62-7DA7-416C-A32E-95AFB5B46548}">
      <formula1>"70% 이상임, 균형 상태임(50:50), 데이터 없음"</formula1>
    </dataValidation>
    <dataValidation type="list" allowBlank="1" showInputMessage="1" showErrorMessage="1" sqref="F50" xr:uid="{1E4E748F-ED67-42EE-9296-58E505C32CC9}">
      <formula1>"제도적 보장(휴직전 직전 등급 또는 평균 이상 등급 보장 등을 규정에 명시), 실적기반 평가(휴직기간 상관없이 근무기간 성과만을 기준으로 평가), 관행적 평균형(근무기간 부족으로 평균 이하 등급 부여), 최저 등급 부여"</formula1>
    </dataValidation>
    <dataValidation type="list" allowBlank="1" showInputMessage="1" showErrorMessage="1" sqref="F61" xr:uid="{528E988C-DED4-47B7-AEA9-1ADDC084671F}">
      <formula1>"작동, 일부 작동(시차 발생), 작동하지 않음, 가이드라인 없음"</formula1>
    </dataValidation>
    <dataValidation type="list" allowBlank="1" showErrorMessage="1" sqref="F38:F39" xr:uid="{018164AA-E0D5-4256-9B0D-4C6AAF91250B}">
      <formula1>"70% 이상임, 균형 상태임(50:50), 데이터 없음"</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DF531B-855A-4333-98FB-D7CDA665604B}">
  <dimension ref="A1:J50"/>
  <sheetViews>
    <sheetView zoomScale="75" zoomScaleNormal="75" workbookViewId="0">
      <selection activeCell="G28" sqref="G28"/>
    </sheetView>
  </sheetViews>
  <sheetFormatPr defaultRowHeight="16.5" x14ac:dyDescent="0.3"/>
  <cols>
    <col min="1" max="1" width="12.125" style="97" customWidth="1"/>
    <col min="2" max="2" width="24.375" style="2" customWidth="1"/>
    <col min="3" max="5" width="15.75" style="2" customWidth="1"/>
    <col min="6" max="6" width="40.5" style="2" customWidth="1"/>
    <col min="7" max="7" width="47.625" style="97" customWidth="1"/>
    <col min="8" max="9" width="16.625" style="2" customWidth="1"/>
    <col min="10" max="10" width="32.5" style="2" customWidth="1"/>
    <col min="11" max="16384" width="9" style="2"/>
  </cols>
  <sheetData>
    <row r="1" spans="1:10" x14ac:dyDescent="0.3">
      <c r="A1" s="1" t="s">
        <v>0</v>
      </c>
      <c r="B1" s="1" t="s">
        <v>0</v>
      </c>
      <c r="C1" s="1" t="s">
        <v>141</v>
      </c>
      <c r="D1" s="1" t="s">
        <v>163</v>
      </c>
      <c r="E1" s="1" t="s">
        <v>142</v>
      </c>
      <c r="F1" s="1" t="s">
        <v>1</v>
      </c>
      <c r="G1" s="139" t="s">
        <v>151</v>
      </c>
      <c r="H1" s="140"/>
      <c r="I1" s="140"/>
      <c r="J1" s="141"/>
    </row>
    <row r="2" spans="1:10" x14ac:dyDescent="0.3">
      <c r="A2" s="4" t="s">
        <v>4</v>
      </c>
      <c r="B2" s="6" t="s">
        <v>4</v>
      </c>
      <c r="C2" s="6" t="s">
        <v>76</v>
      </c>
      <c r="D2" s="6" t="s">
        <v>162</v>
      </c>
      <c r="E2" s="6" t="s">
        <v>143</v>
      </c>
      <c r="F2" s="7" t="s">
        <v>5</v>
      </c>
      <c r="G2" s="4">
        <f>IF('1.진단지'!F2="예", 100, 0)</f>
        <v>0</v>
      </c>
      <c r="H2" s="4"/>
      <c r="I2" s="4"/>
      <c r="J2" s="4"/>
    </row>
    <row r="3" spans="1:10" x14ac:dyDescent="0.3">
      <c r="A3" s="4" t="s">
        <v>4</v>
      </c>
      <c r="B3" s="6" t="s">
        <v>4</v>
      </c>
      <c r="C3" s="6" t="s">
        <v>76</v>
      </c>
      <c r="D3" s="6" t="s">
        <v>162</v>
      </c>
      <c r="E3" s="6" t="s">
        <v>143</v>
      </c>
      <c r="F3" s="7" t="s">
        <v>7</v>
      </c>
      <c r="G3" s="4">
        <f>IF('1.진단지'!F12="예",0,IFERROR(COUNTIF('1.진단지'!F4:F11,"예")/8*100,0))</f>
        <v>0</v>
      </c>
      <c r="H3" s="4"/>
      <c r="I3" s="4"/>
      <c r="J3" s="4"/>
    </row>
    <row r="4" spans="1:10" x14ac:dyDescent="0.3">
      <c r="A4" s="4" t="s">
        <v>4</v>
      </c>
      <c r="B4" s="6" t="s">
        <v>4</v>
      </c>
      <c r="C4" s="6" t="s">
        <v>75</v>
      </c>
      <c r="D4" s="6" t="s">
        <v>162</v>
      </c>
      <c r="E4" s="6" t="s">
        <v>143</v>
      </c>
      <c r="F4" s="7" t="s">
        <v>115</v>
      </c>
      <c r="G4" s="4">
        <f>IFERROR((MATCH('1.진단지'!F13,{"제도는 있으나 거의 사용되지 않음","일부 부서나 특정 인원만 제한적으로 사용함","본인이 원할 때 큰 제약 없이 신청할 수 있음","부서원 상당수가 정기적으로 활용하고 있음","조직 전반에 완전히 안착하여 자유롭게 활용 중임"},0)-1)*25, 0)</f>
        <v>0</v>
      </c>
      <c r="H4" s="4"/>
      <c r="I4" s="4"/>
      <c r="J4" s="4"/>
    </row>
    <row r="5" spans="1:10" x14ac:dyDescent="0.3">
      <c r="A5" s="4" t="s">
        <v>4</v>
      </c>
      <c r="B5" s="6" t="s">
        <v>4</v>
      </c>
      <c r="C5" s="6" t="s">
        <v>75</v>
      </c>
      <c r="D5" s="6" t="s">
        <v>162</v>
      </c>
      <c r="E5" s="6" t="s">
        <v>143</v>
      </c>
      <c r="F5" s="7" t="s">
        <v>155</v>
      </c>
      <c r="G5" s="4">
        <f>IF('1.진단지'!F14&lt;&gt;"",0,100)</f>
        <v>100</v>
      </c>
      <c r="H5" s="4"/>
      <c r="I5" s="4"/>
      <c r="J5" s="4"/>
    </row>
    <row r="6" spans="1:10" x14ac:dyDescent="0.3">
      <c r="A6" s="4" t="s">
        <v>4</v>
      </c>
      <c r="B6" s="6" t="s">
        <v>4</v>
      </c>
      <c r="C6" s="6" t="s">
        <v>76</v>
      </c>
      <c r="D6" s="6" t="s">
        <v>162</v>
      </c>
      <c r="E6" s="6" t="s">
        <v>143</v>
      </c>
      <c r="F6" s="7" t="s">
        <v>24</v>
      </c>
      <c r="G6" s="4">
        <f>IF('1.진단지'!F22="예",0,IFERROR(COUNTIF('1.진단지'!F16:F21,"예")/6*100,0))</f>
        <v>0</v>
      </c>
      <c r="H6" s="4"/>
      <c r="I6" s="4"/>
      <c r="J6" s="4"/>
    </row>
    <row r="7" spans="1:10" x14ac:dyDescent="0.3">
      <c r="A7" s="4" t="s">
        <v>4</v>
      </c>
      <c r="B7" s="6" t="s">
        <v>4</v>
      </c>
      <c r="C7" s="6" t="s">
        <v>75</v>
      </c>
      <c r="D7" s="6" t="s">
        <v>162</v>
      </c>
      <c r="E7" s="6" t="s">
        <v>143</v>
      </c>
      <c r="F7" s="7" t="s">
        <v>117</v>
      </c>
      <c r="G7" s="4">
        <f>IFERROR((MATCH('1.진단지'!F23,{"제도는 있으나 거의 사용되지 않음","일부 부서나 특정 인원만 제한적으로 사용함","본인이 원할 때 큰 제약 없이 신청할 수 있음","부서원 상당수가 정기적으로 활용하고 있음","조직 전반에 완전히 안착하여 자유롭게 활용 중임"},0)-1)*25, 0)</f>
        <v>0</v>
      </c>
      <c r="H7" s="4"/>
      <c r="I7" s="4"/>
      <c r="J7" s="4"/>
    </row>
    <row r="8" spans="1:10" x14ac:dyDescent="0.3">
      <c r="A8" s="4" t="s">
        <v>4</v>
      </c>
      <c r="B8" s="6" t="s">
        <v>4</v>
      </c>
      <c r="C8" s="6" t="s">
        <v>75</v>
      </c>
      <c r="D8" s="6" t="s">
        <v>162</v>
      </c>
      <c r="E8" s="6" t="s">
        <v>143</v>
      </c>
      <c r="F8" s="7" t="s">
        <v>118</v>
      </c>
      <c r="G8" s="4">
        <f>IF('1.진단지'!F24&lt;&gt;"", 0, 100)</f>
        <v>100</v>
      </c>
      <c r="H8" s="4"/>
      <c r="I8" s="4"/>
      <c r="J8" s="4"/>
    </row>
    <row r="9" spans="1:10" x14ac:dyDescent="0.3">
      <c r="A9" s="4" t="s">
        <v>167</v>
      </c>
      <c r="B9" s="6" t="s">
        <v>4</v>
      </c>
      <c r="C9" s="6" t="s">
        <v>76</v>
      </c>
      <c r="D9" s="6" t="s">
        <v>162</v>
      </c>
      <c r="E9" s="6" t="s">
        <v>144</v>
      </c>
      <c r="F9" s="7" t="s">
        <v>207</v>
      </c>
      <c r="G9" s="4">
        <f>IF('1.진단지'!F25="예", 100, 0)</f>
        <v>0</v>
      </c>
      <c r="H9" s="4"/>
      <c r="I9" s="4"/>
      <c r="J9" s="4"/>
    </row>
    <row r="10" spans="1:10" x14ac:dyDescent="0.3">
      <c r="A10" s="4" t="s">
        <v>167</v>
      </c>
      <c r="B10" s="6" t="s">
        <v>4</v>
      </c>
      <c r="C10" s="6" t="s">
        <v>75</v>
      </c>
      <c r="D10" s="6" t="s">
        <v>162</v>
      </c>
      <c r="E10" s="6" t="s">
        <v>144</v>
      </c>
      <c r="F10" s="7" t="s">
        <v>208</v>
      </c>
      <c r="G10" s="4">
        <f>IF('1.진단지'!F26&lt;&gt;"", 100, 0)</f>
        <v>0</v>
      </c>
      <c r="H10" s="4"/>
      <c r="I10" s="4"/>
      <c r="J10" s="4"/>
    </row>
    <row r="11" spans="1:10" ht="33" x14ac:dyDescent="0.3">
      <c r="A11" s="4" t="s">
        <v>4</v>
      </c>
      <c r="B11" s="6" t="s">
        <v>114</v>
      </c>
      <c r="C11" s="6" t="s">
        <v>77</v>
      </c>
      <c r="D11" s="6" t="s">
        <v>164</v>
      </c>
      <c r="E11" s="6" t="s">
        <v>146</v>
      </c>
      <c r="F11" s="7" t="s">
        <v>158</v>
      </c>
      <c r="G11" s="45">
        <f>'1.진단지'!F27</f>
        <v>0</v>
      </c>
      <c r="H11" s="45">
        <f>'1.진단지'!G27</f>
        <v>0</v>
      </c>
      <c r="I11" s="45" t="str">
        <f>'1.진단지'!H27</f>
        <v>자동계산</v>
      </c>
      <c r="J11" s="45"/>
    </row>
    <row r="12" spans="1:10" ht="49.5" x14ac:dyDescent="0.3">
      <c r="A12" s="4" t="s">
        <v>4</v>
      </c>
      <c r="B12" s="6" t="s">
        <v>33</v>
      </c>
      <c r="C12" s="6" t="s">
        <v>77</v>
      </c>
      <c r="D12" s="6" t="s">
        <v>164</v>
      </c>
      <c r="E12" s="6" t="s">
        <v>146</v>
      </c>
      <c r="F12" s="7" t="s">
        <v>159</v>
      </c>
      <c r="G12" s="45">
        <f>'1.진단지'!F28</f>
        <v>0</v>
      </c>
      <c r="H12" s="45">
        <f>'1.진단지'!G28</f>
        <v>0</v>
      </c>
      <c r="I12" s="45" t="str">
        <f>'1.진단지'!H28</f>
        <v>자동계산</v>
      </c>
      <c r="J12" s="45"/>
    </row>
    <row r="13" spans="1:10" x14ac:dyDescent="0.3">
      <c r="A13" s="4" t="s">
        <v>4</v>
      </c>
      <c r="B13" s="6" t="s">
        <v>33</v>
      </c>
      <c r="C13" s="6" t="s">
        <v>76</v>
      </c>
      <c r="D13" s="6" t="s">
        <v>162</v>
      </c>
      <c r="E13" s="6" t="s">
        <v>145</v>
      </c>
      <c r="F13" s="7" t="s">
        <v>123</v>
      </c>
      <c r="G13" s="4">
        <f>IF('1.진단지'!F29="예", 100, 0)</f>
        <v>0</v>
      </c>
      <c r="H13" s="4"/>
      <c r="I13" s="4"/>
      <c r="J13" s="4"/>
    </row>
    <row r="14" spans="1:10" x14ac:dyDescent="0.3">
      <c r="A14" s="4" t="s">
        <v>4</v>
      </c>
      <c r="B14" s="6" t="s">
        <v>33</v>
      </c>
      <c r="C14" s="6" t="s">
        <v>76</v>
      </c>
      <c r="D14" s="6" t="s">
        <v>162</v>
      </c>
      <c r="E14" s="6" t="s">
        <v>145</v>
      </c>
      <c r="F14" s="7" t="s">
        <v>124</v>
      </c>
      <c r="G14" s="4">
        <f>IFERROR(COUNTIF('1.진단지'!F31:F35,"예")/5*100,0)</f>
        <v>0</v>
      </c>
      <c r="H14" s="4"/>
      <c r="I14" s="4"/>
      <c r="J14" s="4"/>
    </row>
    <row r="15" spans="1:10" x14ac:dyDescent="0.3">
      <c r="A15" s="4" t="s">
        <v>33</v>
      </c>
      <c r="B15" s="6" t="s">
        <v>33</v>
      </c>
      <c r="C15" s="6" t="s">
        <v>76</v>
      </c>
      <c r="D15" s="6" t="s">
        <v>162</v>
      </c>
      <c r="E15" s="6" t="s">
        <v>145</v>
      </c>
      <c r="F15" s="7" t="s">
        <v>125</v>
      </c>
      <c r="G15" s="4">
        <f>IF('1.진단지'!F36="예", 100, 0)</f>
        <v>0</v>
      </c>
      <c r="H15" s="4"/>
      <c r="I15" s="4"/>
      <c r="J15" s="4"/>
    </row>
    <row r="16" spans="1:10" x14ac:dyDescent="0.3">
      <c r="A16" s="4" t="s">
        <v>33</v>
      </c>
      <c r="B16" s="6" t="s">
        <v>33</v>
      </c>
      <c r="C16" s="6" t="s">
        <v>75</v>
      </c>
      <c r="D16" s="6" t="s">
        <v>162</v>
      </c>
      <c r="E16" s="6" t="s">
        <v>145</v>
      </c>
      <c r="F16" s="7" t="s">
        <v>121</v>
      </c>
      <c r="G16" s="4">
        <f>IFERROR((MATCH('1.진단지'!F37,{"특별한 성별/외부인 비율 기준 없음","본인이 원할 때 큰 제약 없이 신청할 수 있음","권장 사항이나 필수 준수는 아님","면접 위원 구성에 대한 규정 보유 및 운영(예: 외부위원 1/2 이상 및 여성위원 1명 이상 필수 참여 중)"},0)-1)*33.33, 0)</f>
        <v>0</v>
      </c>
      <c r="H16" s="4"/>
      <c r="I16" s="4"/>
      <c r="J16" s="4"/>
    </row>
    <row r="17" spans="1:10" x14ac:dyDescent="0.3">
      <c r="A17" s="4" t="s">
        <v>33</v>
      </c>
      <c r="B17" s="10" t="s">
        <v>122</v>
      </c>
      <c r="C17" s="10" t="s">
        <v>75</v>
      </c>
      <c r="D17" s="10" t="s">
        <v>162</v>
      </c>
      <c r="E17" s="10" t="s">
        <v>146</v>
      </c>
      <c r="F17" s="11" t="s">
        <v>130</v>
      </c>
      <c r="G17" s="4">
        <f>IFERROR((MATCH('1.진단지'!F38,{"데이터 없음","균형 상태임(50:50)","70% 이상임)"},0)-1)*33.33, 0)</f>
        <v>0</v>
      </c>
      <c r="H17" s="4"/>
      <c r="I17" s="4"/>
      <c r="J17" s="4"/>
    </row>
    <row r="18" spans="1:10" x14ac:dyDescent="0.3">
      <c r="A18" s="4" t="s">
        <v>33</v>
      </c>
      <c r="B18" s="10" t="s">
        <v>122</v>
      </c>
      <c r="C18" s="10" t="s">
        <v>75</v>
      </c>
      <c r="D18" s="10" t="s">
        <v>162</v>
      </c>
      <c r="E18" s="10" t="s">
        <v>146</v>
      </c>
      <c r="F18" s="116" t="s">
        <v>131</v>
      </c>
      <c r="G18" s="4">
        <f>IFERROR((MATCH('1.진단지'!F39,{"데이터 없음","균형 상태임(50:50)","70% 이상임)"},0)-1)*33.33, 0)</f>
        <v>0</v>
      </c>
      <c r="H18" s="4"/>
      <c r="I18" s="4"/>
      <c r="J18" s="4"/>
    </row>
    <row r="19" spans="1:10" x14ac:dyDescent="0.3">
      <c r="A19" s="4" t="s">
        <v>33</v>
      </c>
      <c r="B19" s="6" t="s">
        <v>41</v>
      </c>
      <c r="C19" s="10" t="s">
        <v>76</v>
      </c>
      <c r="D19" s="10" t="s">
        <v>162</v>
      </c>
      <c r="E19" s="10" t="s">
        <v>146</v>
      </c>
      <c r="F19" s="11" t="s">
        <v>132</v>
      </c>
      <c r="G19" s="4">
        <f>IFERROR(COUNTIF('1.진단지'!F41:F47,"예")/7*100,0)</f>
        <v>0</v>
      </c>
      <c r="H19" s="4"/>
      <c r="I19" s="4"/>
      <c r="J19" s="4"/>
    </row>
    <row r="20" spans="1:10" x14ac:dyDescent="0.3">
      <c r="A20" s="4" t="s">
        <v>33</v>
      </c>
      <c r="B20" s="6" t="s">
        <v>49</v>
      </c>
      <c r="C20" s="10" t="s">
        <v>75</v>
      </c>
      <c r="D20" s="10" t="s">
        <v>162</v>
      </c>
      <c r="E20" s="10" t="s">
        <v>147</v>
      </c>
      <c r="F20" s="11" t="s">
        <v>133</v>
      </c>
      <c r="G20" s="4">
        <f>IFERROR((MATCH('1.진단지'!F48,{"최근 3년 내 복귀자가 승진한 사례 없음","유의미한 격차","근소한 차이(휴직기간 만큼 승진이 늦어지나, 복귀 후 차별 없음)","격차없음"},0)-1)*25, 0)</f>
        <v>0</v>
      </c>
      <c r="H20" s="4"/>
      <c r="I20" s="4"/>
      <c r="J20" s="4"/>
    </row>
    <row r="21" spans="1:10" x14ac:dyDescent="0.3">
      <c r="A21" s="4" t="s">
        <v>33</v>
      </c>
      <c r="B21" s="6" t="s">
        <v>49</v>
      </c>
      <c r="C21" s="6" t="s">
        <v>75</v>
      </c>
      <c r="D21" s="6" t="s">
        <v>162</v>
      </c>
      <c r="E21" s="6" t="s">
        <v>147</v>
      </c>
      <c r="F21" s="7" t="s">
        <v>134</v>
      </c>
      <c r="G21" s="4">
        <f>IFERROR((MATCH('1.진단지'!F49,{"지침없음(관행적 불이익 존재)","규정 미비(개선 필요)","규정 보유"},0)-1)*50, 0)</f>
        <v>0</v>
      </c>
      <c r="H21" s="4"/>
      <c r="I21" s="4"/>
      <c r="J21" s="4"/>
    </row>
    <row r="22" spans="1:10" x14ac:dyDescent="0.3">
      <c r="A22" s="4" t="s">
        <v>33</v>
      </c>
      <c r="B22" s="6" t="s">
        <v>49</v>
      </c>
      <c r="C22" s="6" t="s">
        <v>75</v>
      </c>
      <c r="D22" s="6" t="s">
        <v>162</v>
      </c>
      <c r="E22" s="6" t="s">
        <v>147</v>
      </c>
      <c r="F22" s="7" t="s">
        <v>135</v>
      </c>
      <c r="G22" s="4">
        <f>IFERROR((MATCH('1.진단지'!F50,{"제도적보장(휴직전 직전 등급 또는 평균 이상 등급 보장 등을 규정에 명시)","관행적 평균형(근무기간 부족으로 평균 이하 등급 부여)","실적기반 평가(휴직기간 상관없이 근무기간 성과만을 기준으로 평가)","제도적 보장(휴직전 직전 등급 또는 평균 이상 등급 보장 등을 규정에 명시)"},0)-1)*25, 0)</f>
        <v>0</v>
      </c>
      <c r="H22" s="4"/>
      <c r="I22" s="4"/>
      <c r="J22" s="4"/>
    </row>
    <row r="23" spans="1:10" x14ac:dyDescent="0.3">
      <c r="A23" s="4" t="s">
        <v>41</v>
      </c>
      <c r="B23" s="6" t="s">
        <v>53</v>
      </c>
      <c r="C23" s="6" t="s">
        <v>76</v>
      </c>
      <c r="D23" s="6" t="s">
        <v>162</v>
      </c>
      <c r="E23" s="6" t="s">
        <v>148</v>
      </c>
      <c r="F23" s="7" t="s">
        <v>54</v>
      </c>
      <c r="G23" s="124">
        <f>IF('1.진단지'!F56="예",0,IFERROR(COUNTIF('1.진단지'!F52:F55,"예")/4*100,0))</f>
        <v>0</v>
      </c>
      <c r="H23" s="4"/>
      <c r="I23" s="4"/>
      <c r="J23" s="4"/>
    </row>
    <row r="24" spans="1:10" ht="33" customHeight="1" x14ac:dyDescent="0.3">
      <c r="A24" s="124" t="s">
        <v>41</v>
      </c>
      <c r="B24" s="125" t="s">
        <v>53</v>
      </c>
      <c r="C24" s="125" t="s">
        <v>77</v>
      </c>
      <c r="D24" s="6" t="s">
        <v>164</v>
      </c>
      <c r="E24" s="6" t="s">
        <v>148</v>
      </c>
      <c r="F24" s="126" t="s">
        <v>157</v>
      </c>
      <c r="G24" s="45" t="str">
        <f>'1.진단지'!E58</f>
        <v>2025년도</v>
      </c>
      <c r="H24" s="45">
        <f>'1.진단지'!F58</f>
        <v>0</v>
      </c>
      <c r="I24" s="45">
        <f>'1.진단지'!G58</f>
        <v>0</v>
      </c>
      <c r="J24" s="45" t="str">
        <f>'1.진단지'!H58</f>
        <v>자동계산</v>
      </c>
    </row>
    <row r="25" spans="1:10" x14ac:dyDescent="0.3">
      <c r="A25" s="4" t="s">
        <v>41</v>
      </c>
      <c r="B25" s="6" t="s">
        <v>53</v>
      </c>
      <c r="C25" s="6" t="s">
        <v>76</v>
      </c>
      <c r="D25" s="6" t="s">
        <v>162</v>
      </c>
      <c r="E25" s="6" t="s">
        <v>148</v>
      </c>
      <c r="F25" s="7" t="s">
        <v>136</v>
      </c>
      <c r="G25" s="4">
        <f>IF('1.진단지'!F59&lt;&gt;"", 100, 0)</f>
        <v>0</v>
      </c>
      <c r="H25" s="4"/>
      <c r="I25" s="4"/>
      <c r="J25" s="4"/>
    </row>
    <row r="26" spans="1:10" x14ac:dyDescent="0.3">
      <c r="A26" s="4" t="s">
        <v>41</v>
      </c>
      <c r="B26" s="6" t="s">
        <v>53</v>
      </c>
      <c r="C26" s="6" t="s">
        <v>75</v>
      </c>
      <c r="D26" s="6" t="s">
        <v>162</v>
      </c>
      <c r="E26" s="6" t="s">
        <v>149</v>
      </c>
      <c r="F26" s="7" t="s">
        <v>70</v>
      </c>
      <c r="G26" s="4">
        <f>IFERROR((MATCH('1.진단지'!F60,{"도입 의사 없음","도입 검토 중","도입 완료"},0)-1)*33.33, 0)</f>
        <v>0</v>
      </c>
      <c r="H26" s="4"/>
      <c r="I26" s="4"/>
      <c r="J26" s="4"/>
    </row>
    <row r="27" spans="1:10" x14ac:dyDescent="0.3">
      <c r="A27" s="4" t="s">
        <v>49</v>
      </c>
      <c r="B27" s="10" t="s">
        <v>53</v>
      </c>
      <c r="C27" s="10" t="s">
        <v>75</v>
      </c>
      <c r="D27" s="10" t="s">
        <v>162</v>
      </c>
      <c r="E27" s="10" t="s">
        <v>148</v>
      </c>
      <c r="F27" s="11" t="s">
        <v>137</v>
      </c>
      <c r="G27" s="4">
        <f>IFERROR((MATCH('1.진단지'!F61,{"가이드라인 없음","작동하지 않음","일부 작동(시차 발생)","작동"},0)-1)*25, 0)</f>
        <v>0</v>
      </c>
      <c r="H27" s="123"/>
      <c r="I27" s="123"/>
      <c r="J27" s="123"/>
    </row>
    <row r="28" spans="1:10" x14ac:dyDescent="0.3">
      <c r="A28" s="4" t="s">
        <v>49</v>
      </c>
      <c r="B28" s="10" t="s">
        <v>71</v>
      </c>
      <c r="C28" s="10" t="s">
        <v>75</v>
      </c>
      <c r="D28" s="10" t="s">
        <v>162</v>
      </c>
      <c r="E28" s="10" t="s">
        <v>150</v>
      </c>
      <c r="F28" s="11" t="s">
        <v>138</v>
      </c>
      <c r="G28" s="4">
        <f>IFERROR((MATCH('1.진단지'!F62,{"실시 의향 없음","실시한 적 없으나 추후 실시할 계획","실시 완료"},0)-1)*33.33, 0)</f>
        <v>0</v>
      </c>
      <c r="H28" s="4"/>
      <c r="I28" s="4"/>
      <c r="J28" s="4"/>
    </row>
    <row r="29" spans="1:10" x14ac:dyDescent="0.3">
      <c r="A29" s="4" t="s">
        <v>49</v>
      </c>
      <c r="B29" s="6" t="s">
        <v>71</v>
      </c>
      <c r="C29" s="6" t="s">
        <v>75</v>
      </c>
      <c r="D29" s="6" t="s">
        <v>162</v>
      </c>
      <c r="E29" s="6" t="s">
        <v>150</v>
      </c>
      <c r="F29" s="7" t="s">
        <v>139</v>
      </c>
      <c r="G29" s="4">
        <f>IFERROR((MATCH('1.진단지'!F63,{"없음","소통 창구는 있으나 이용률 저조","노사협의회 등에서 간헐적 논의","활성화된 전담 채널 있음"},0)-1)*25, 0)</f>
        <v>0</v>
      </c>
      <c r="H29" s="4"/>
      <c r="I29" s="4"/>
      <c r="J29" s="4"/>
    </row>
    <row r="30" spans="1:10" x14ac:dyDescent="0.3">
      <c r="A30" s="4" t="s">
        <v>49</v>
      </c>
      <c r="B30" s="6" t="s">
        <v>71</v>
      </c>
      <c r="C30" s="6" t="s">
        <v>75</v>
      </c>
      <c r="D30" s="6" t="s">
        <v>162</v>
      </c>
      <c r="E30" s="6" t="s">
        <v>150</v>
      </c>
      <c r="F30" s="7" t="s">
        <v>140</v>
      </c>
      <c r="G30" s="4">
        <f>IFERROR((MATCH('1.진단지'!F64,{"명문화 되어 공유된 사항 없음","규칙은 있으나 형식적임","전사 공유 및 실천 중"},0)-1)*33.33, 0)</f>
        <v>0</v>
      </c>
      <c r="H30" s="4"/>
      <c r="I30" s="4"/>
      <c r="J30" s="4"/>
    </row>
    <row r="50" spans="6:6" x14ac:dyDescent="0.3">
      <c r="F50" s="2">
        <f>IFERROR((MATCH('1.진단지'!F50,{"제도적 보장(휴직전 직전 등급 또는 평균 이상 등급 보장 등을 규정에 명시)","실적기반 평가(휴직기간 상관없이 근무기간 성과만을 기준으로 평가)","관행적 평균형(근무기간 부족으로 평균 이하 등급 부여)","최저 등급 부여"},0)-1)*25, 0)</f>
        <v>0</v>
      </c>
    </row>
  </sheetData>
  <mergeCells count="1">
    <mergeCell ref="G1:J1"/>
  </mergeCells>
  <phoneticPr fontId="2" type="noConversion"/>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66F31A4-64D3-41C9-A2E3-36D3CAD8D97C}">
  <dimension ref="A1:E29"/>
  <sheetViews>
    <sheetView workbookViewId="0">
      <selection activeCell="B30" sqref="B30"/>
    </sheetView>
  </sheetViews>
  <sheetFormatPr defaultRowHeight="16.5" x14ac:dyDescent="0.3"/>
  <cols>
    <col min="1" max="1" width="14" style="2" customWidth="1"/>
    <col min="2" max="3" width="28" style="2" customWidth="1"/>
    <col min="4" max="4" width="48.375" style="2" customWidth="1"/>
    <col min="5" max="5" width="14" style="2" customWidth="1"/>
    <col min="6" max="16384" width="9" style="2"/>
  </cols>
  <sheetData>
    <row r="1" spans="1:5" ht="21.95" customHeight="1" x14ac:dyDescent="0.3">
      <c r="A1" s="146" t="s">
        <v>93</v>
      </c>
      <c r="B1" s="147"/>
      <c r="C1" s="147"/>
      <c r="D1" s="147"/>
      <c r="E1" s="147"/>
    </row>
    <row r="2" spans="1:5" x14ac:dyDescent="0.3">
      <c r="A2" s="12" t="s">
        <v>94</v>
      </c>
      <c r="B2" s="12" t="s">
        <v>95</v>
      </c>
      <c r="C2" s="12" t="s">
        <v>96</v>
      </c>
      <c r="D2" s="12" t="s">
        <v>97</v>
      </c>
    </row>
    <row r="3" spans="1:5" ht="21.95" customHeight="1" x14ac:dyDescent="0.3">
      <c r="A3" s="13" t="s">
        <v>4</v>
      </c>
      <c r="B3" s="14">
        <f>IFERROR(AVERAGEIFS('2.계산시트'!G:G,'2.계산시트'!B:B,"노무",'2.계산시트'!D:D,"정량"),0)</f>
        <v>22.222222222222221</v>
      </c>
      <c r="C3" s="15" t="str">
        <f t="shared" ref="C3:C9" si="0">IF(B3&gt;=70,"성숙 ✅",IF(B3&gt;=50,"성장 ⚠️","초기 🔴"))</f>
        <v>초기 🔴</v>
      </c>
      <c r="D3" s="16" t="s">
        <v>98</v>
      </c>
    </row>
    <row r="4" spans="1:5" ht="21.95" customHeight="1" x14ac:dyDescent="0.3">
      <c r="A4" s="17" t="s">
        <v>33</v>
      </c>
      <c r="B4" s="18">
        <f>IFERROR(AVERAGEIFS('2.계산시트'!G:G,'2.계산시트'!B:B,"다양성 추진",'2.계산시트'!D:D,"정량"),0)</f>
        <v>0</v>
      </c>
      <c r="C4" s="19" t="str">
        <f t="shared" si="0"/>
        <v>초기 🔴</v>
      </c>
      <c r="D4" s="20" t="s">
        <v>99</v>
      </c>
    </row>
    <row r="5" spans="1:5" ht="21.95" customHeight="1" x14ac:dyDescent="0.3">
      <c r="A5" s="21" t="s">
        <v>41</v>
      </c>
      <c r="B5" s="22">
        <f>IFERROR(AVERAGEIFS('2.계산시트'!G:G,'2.계산시트'!B:B,"인재육성",'2.계산시트'!D:D,"정량"),0)</f>
        <v>0</v>
      </c>
      <c r="C5" s="23" t="str">
        <f t="shared" si="0"/>
        <v>초기 🔴</v>
      </c>
      <c r="D5" s="24" t="s">
        <v>87</v>
      </c>
    </row>
    <row r="6" spans="1:5" ht="21.95" customHeight="1" x14ac:dyDescent="0.3">
      <c r="A6" s="25" t="s">
        <v>49</v>
      </c>
      <c r="B6" s="26">
        <f>IFERROR(AVERAGEIFS('2.계산시트'!G:G,'2.계산시트'!B:B,"인사제도",'2.계산시트'!D:D,"정량"),0)</f>
        <v>0</v>
      </c>
      <c r="C6" s="27" t="str">
        <f t="shared" si="0"/>
        <v>초기 🔴</v>
      </c>
      <c r="D6" s="28" t="s">
        <v>89</v>
      </c>
    </row>
    <row r="7" spans="1:5" ht="21.95" customHeight="1" x14ac:dyDescent="0.3">
      <c r="A7" s="29" t="s">
        <v>165</v>
      </c>
      <c r="B7" s="30">
        <f>IFERROR(AVERAGEIFS('2.계산시트'!G:G,'2.계산시트'!B:B,"임신출산육아기 지원",'2.계산시트'!D:D,"정량"),0)</f>
        <v>0</v>
      </c>
      <c r="C7" s="31" t="str">
        <f t="shared" si="0"/>
        <v>초기 🔴</v>
      </c>
      <c r="D7" s="32" t="s">
        <v>100</v>
      </c>
    </row>
    <row r="8" spans="1:5" ht="21.95" customHeight="1" x14ac:dyDescent="0.3">
      <c r="A8" s="33" t="s">
        <v>166</v>
      </c>
      <c r="B8" s="34">
        <f>IFERROR(AVERAGEIFS('2.계산시트'!G:G,'2.계산시트'!B:B,"조직문화",'2.계산시트'!D:D,"정량"),0)</f>
        <v>0</v>
      </c>
      <c r="C8" s="35" t="str">
        <f t="shared" si="0"/>
        <v>초기 🔴</v>
      </c>
      <c r="D8" s="36" t="s">
        <v>92</v>
      </c>
    </row>
    <row r="9" spans="1:5" ht="17.25" x14ac:dyDescent="0.3">
      <c r="A9" s="37" t="s">
        <v>101</v>
      </c>
      <c r="B9" s="38">
        <f>IFERROR(AVERAGE(B3,B4,B5,B6,B7,B8),0)</f>
        <v>3.7037037037037037</v>
      </c>
      <c r="C9" s="39" t="str">
        <f t="shared" si="0"/>
        <v>초기 🔴</v>
      </c>
      <c r="D9" s="148" t="s">
        <v>204</v>
      </c>
      <c r="E9" s="149"/>
    </row>
    <row r="10" spans="1:5" ht="8.1" customHeight="1" x14ac:dyDescent="0.3">
      <c r="A10" s="40"/>
      <c r="B10" s="40"/>
      <c r="C10" s="40"/>
    </row>
    <row r="11" spans="1:5" ht="21.95" customHeight="1" x14ac:dyDescent="0.3">
      <c r="A11" s="146" t="s">
        <v>102</v>
      </c>
      <c r="B11" s="147"/>
      <c r="C11" s="147"/>
      <c r="D11" s="147"/>
      <c r="E11" s="147"/>
    </row>
    <row r="12" spans="1:5" x14ac:dyDescent="0.3">
      <c r="A12" s="12" t="s">
        <v>103</v>
      </c>
      <c r="B12" s="12" t="s">
        <v>104</v>
      </c>
      <c r="C12" s="12" t="s">
        <v>105</v>
      </c>
      <c r="D12" s="12" t="s">
        <v>205</v>
      </c>
      <c r="E12" s="12" t="s">
        <v>212</v>
      </c>
    </row>
    <row r="13" spans="1:5" ht="67.5" x14ac:dyDescent="0.3">
      <c r="A13" s="41" t="s">
        <v>85</v>
      </c>
      <c r="B13" s="42">
        <f>IFERROR(AVERAGEIFS('2.계산시트'!G:G,'2.계산시트'!E:E,"T1",'2.계산시트'!D:D,"정량"),0)</f>
        <v>28.571428571428573</v>
      </c>
      <c r="C13" s="41" t="str">
        <f>IF(B13&gt;=70,"유지·보완 ✅",IF(B13&gt;=50,"개선 권장 ⚠️","즉시 개선 필요 🔴"))</f>
        <v>즉시 개선 필요 🔴</v>
      </c>
      <c r="D13" s="138" t="s">
        <v>218</v>
      </c>
      <c r="E13" s="43" t="s">
        <v>106</v>
      </c>
    </row>
    <row r="14" spans="1:5" ht="67.5" x14ac:dyDescent="0.3">
      <c r="A14" s="41" t="s">
        <v>86</v>
      </c>
      <c r="B14" s="42">
        <f>IFERROR(AVERAGEIFS('2.계산시트'!G:G,'2.계산시트'!E:E,"T2",'2.계산시트'!D:D,"정량"),0)</f>
        <v>0</v>
      </c>
      <c r="C14" s="46" t="s">
        <v>214</v>
      </c>
      <c r="D14" s="138" t="s">
        <v>211</v>
      </c>
      <c r="E14" s="43" t="s">
        <v>107</v>
      </c>
    </row>
    <row r="15" spans="1:5" ht="67.5" x14ac:dyDescent="0.3">
      <c r="A15" s="41" t="s">
        <v>88</v>
      </c>
      <c r="B15" s="42">
        <f>IFERROR(AVERAGEIFS('2.계산시트'!G:G,'2.계산시트'!E:E,"T3",'2.계산시트'!D:D,"정량"),0)</f>
        <v>0</v>
      </c>
      <c r="C15" s="41" t="str">
        <f t="shared" ref="C15:C20" si="1">IF(B15&gt;=70,"유지·보완 ✅",IF(B15&gt;=50,"개선 권장 ⚠️","즉시 개선 필요 🔴"))</f>
        <v>즉시 개선 필요 🔴</v>
      </c>
      <c r="D15" s="138" t="s">
        <v>213</v>
      </c>
      <c r="E15" s="43" t="s">
        <v>108</v>
      </c>
    </row>
    <row r="16" spans="1:5" ht="54" x14ac:dyDescent="0.3">
      <c r="A16" s="41" t="s">
        <v>87</v>
      </c>
      <c r="B16" s="42">
        <f>IFERROR(AVERAGEIFS('2.계산시트'!G:G,'2.계산시트'!E:E,"T4",'2.계산시트'!D:D,"정량"),0)</f>
        <v>0</v>
      </c>
      <c r="C16" s="41" t="str">
        <f t="shared" si="1"/>
        <v>즉시 개선 필요 🔴</v>
      </c>
      <c r="D16" s="138" t="s">
        <v>220</v>
      </c>
      <c r="E16" s="43" t="s">
        <v>109</v>
      </c>
    </row>
    <row r="17" spans="1:5" ht="54" x14ac:dyDescent="0.3">
      <c r="A17" s="41" t="s">
        <v>89</v>
      </c>
      <c r="B17" s="42">
        <f>IFERROR(AVERAGEIFS('2.계산시트'!G:G,'2.계산시트'!E:E,"T5",'2.계산시트'!D:D,"정량"),0)</f>
        <v>0</v>
      </c>
      <c r="C17" s="41" t="str">
        <f t="shared" si="1"/>
        <v>즉시 개선 필요 🔴</v>
      </c>
      <c r="D17" s="138" t="s">
        <v>216</v>
      </c>
      <c r="E17" s="43" t="s">
        <v>110</v>
      </c>
    </row>
    <row r="18" spans="1:5" ht="54" x14ac:dyDescent="0.3">
      <c r="A18" s="41" t="s">
        <v>91</v>
      </c>
      <c r="B18" s="42">
        <f>IFERROR(AVERAGEIFS('2.계산시트'!G:G,'2.계산시트'!E:E,"T6",'2.계산시트'!D:D,"정량"),0)</f>
        <v>0</v>
      </c>
      <c r="C18" s="41" t="str">
        <f t="shared" si="1"/>
        <v>즉시 개선 필요 🔴</v>
      </c>
      <c r="D18" s="138" t="s">
        <v>215</v>
      </c>
      <c r="E18" s="43" t="s">
        <v>111</v>
      </c>
    </row>
    <row r="19" spans="1:5" ht="67.5" x14ac:dyDescent="0.3">
      <c r="A19" s="41" t="s">
        <v>90</v>
      </c>
      <c r="B19" s="42">
        <f>IFERROR(AVERAGEIFS('2.계산시트'!G:G,'2.계산시트'!E:E,"T7",'2.계산시트'!D:D,"정량"),0)</f>
        <v>0</v>
      </c>
      <c r="C19" s="41" t="str">
        <f t="shared" si="1"/>
        <v>즉시 개선 필요 🔴</v>
      </c>
      <c r="D19" s="138" t="s">
        <v>219</v>
      </c>
      <c r="E19" s="43" t="s">
        <v>112</v>
      </c>
    </row>
    <row r="20" spans="1:5" ht="67.5" x14ac:dyDescent="0.3">
      <c r="A20" s="41" t="s">
        <v>92</v>
      </c>
      <c r="B20" s="42">
        <f>IFERROR(AVERAGEIFS('2.계산시트'!G:G,'2.계산시트'!E:E,"T8",'2.계산시트'!D:D,"정량"),0)</f>
        <v>0</v>
      </c>
      <c r="C20" s="41" t="str">
        <f t="shared" si="1"/>
        <v>즉시 개선 필요 🔴</v>
      </c>
      <c r="D20" s="138" t="s">
        <v>217</v>
      </c>
      <c r="E20" s="43" t="s">
        <v>113</v>
      </c>
    </row>
    <row r="22" spans="1:5" x14ac:dyDescent="0.3">
      <c r="A22" s="146" t="s">
        <v>201</v>
      </c>
      <c r="B22" s="147"/>
      <c r="C22" s="147"/>
      <c r="D22" s="147"/>
      <c r="E22" s="147"/>
    </row>
    <row r="23" spans="1:5" x14ac:dyDescent="0.3">
      <c r="A23" s="127" t="s">
        <v>180</v>
      </c>
      <c r="B23" s="128" t="s">
        <v>96</v>
      </c>
      <c r="C23" s="128" t="s">
        <v>181</v>
      </c>
      <c r="D23" s="128" t="s">
        <v>182</v>
      </c>
      <c r="E23" s="128" t="s">
        <v>183</v>
      </c>
    </row>
    <row r="24" spans="1:5" ht="21" x14ac:dyDescent="0.3">
      <c r="A24" s="129" t="s">
        <v>184</v>
      </c>
      <c r="B24" s="130" t="s">
        <v>185</v>
      </c>
      <c r="C24" s="130" t="s">
        <v>186</v>
      </c>
      <c r="D24" s="131" t="s">
        <v>202</v>
      </c>
      <c r="E24" s="131" t="s">
        <v>187</v>
      </c>
    </row>
    <row r="25" spans="1:5" x14ac:dyDescent="0.3">
      <c r="A25" s="132" t="s">
        <v>222</v>
      </c>
      <c r="B25" s="142" t="s">
        <v>189</v>
      </c>
      <c r="C25" s="142" t="s">
        <v>190</v>
      </c>
      <c r="D25" s="144" t="s">
        <v>191</v>
      </c>
      <c r="E25" s="144" t="s">
        <v>192</v>
      </c>
    </row>
    <row r="26" spans="1:5" x14ac:dyDescent="0.3">
      <c r="A26" s="133" t="s">
        <v>188</v>
      </c>
      <c r="B26" s="143"/>
      <c r="C26" s="143"/>
      <c r="D26" s="145"/>
      <c r="E26" s="145"/>
    </row>
    <row r="27" spans="1:5" x14ac:dyDescent="0.3">
      <c r="A27" s="133" t="s">
        <v>203</v>
      </c>
      <c r="B27" s="135" t="s">
        <v>210</v>
      </c>
      <c r="C27" s="135" t="s">
        <v>193</v>
      </c>
      <c r="D27" s="136" t="s">
        <v>194</v>
      </c>
      <c r="E27" s="136" t="s">
        <v>195</v>
      </c>
    </row>
    <row r="28" spans="1:5" x14ac:dyDescent="0.3">
      <c r="A28" s="142" t="s">
        <v>196</v>
      </c>
      <c r="B28" s="142" t="s">
        <v>197</v>
      </c>
      <c r="C28" s="142" t="s">
        <v>196</v>
      </c>
      <c r="D28" s="134" t="s">
        <v>198</v>
      </c>
      <c r="E28" s="144" t="s">
        <v>200</v>
      </c>
    </row>
    <row r="29" spans="1:5" x14ac:dyDescent="0.3">
      <c r="A29" s="143"/>
      <c r="B29" s="143"/>
      <c r="C29" s="143"/>
      <c r="D29" s="136" t="s">
        <v>199</v>
      </c>
      <c r="E29" s="145"/>
    </row>
  </sheetData>
  <mergeCells count="12">
    <mergeCell ref="A1:E1"/>
    <mergeCell ref="D9:E9"/>
    <mergeCell ref="A11:E11"/>
    <mergeCell ref="B25:B26"/>
    <mergeCell ref="C25:C26"/>
    <mergeCell ref="D25:D26"/>
    <mergeCell ref="E25:E26"/>
    <mergeCell ref="A28:A29"/>
    <mergeCell ref="B28:B29"/>
    <mergeCell ref="C28:C29"/>
    <mergeCell ref="E28:E29"/>
    <mergeCell ref="A22:E22"/>
  </mergeCells>
  <phoneticPr fontId="2" type="noConversion"/>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4</vt:i4>
      </vt:variant>
    </vt:vector>
  </HeadingPairs>
  <TitlesOfParts>
    <vt:vector size="4" baseType="lpstr">
      <vt:lpstr>0.사전진단 방법 안내</vt:lpstr>
      <vt:lpstr>1.진단지</vt:lpstr>
      <vt:lpstr>2.계산시트</vt:lpstr>
      <vt:lpstr>3.진단결과_대시보드</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WISET_ATEC</dc:creator>
  <cp:lastModifiedBy>WISET_ATEC</cp:lastModifiedBy>
  <dcterms:created xsi:type="dcterms:W3CDTF">2026-03-12T00:42:30Z</dcterms:created>
  <dcterms:modified xsi:type="dcterms:W3CDTF">2026-03-13T05:35:39Z</dcterms:modified>
</cp:coreProperties>
</file>